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8955" activeTab="1"/>
  </bookViews>
  <sheets>
    <sheet name="девочки 8-9л." sheetId="1" r:id="rId1"/>
    <sheet name="мальчики 8-9л." sheetId="2" r:id="rId2"/>
    <sheet name="девочки 10-11л." sheetId="3" r:id="rId3"/>
    <sheet name="мальчики 10-11л." sheetId="4" r:id="rId4"/>
    <sheet name="девочки 12-13л." sheetId="5" r:id="rId5"/>
    <sheet name="мальчики 12-13л." sheetId="6" r:id="rId6"/>
    <sheet name="девушки 14-15л." sheetId="7" r:id="rId7"/>
    <sheet name="юноши 14-15л." sheetId="8" r:id="rId8"/>
    <sheet name="девушки 16-17л." sheetId="9" r:id="rId9"/>
    <sheet name="юноши 16-17л." sheetId="10" r:id="rId10"/>
    <sheet name="женщины 18л. и старше" sheetId="11" r:id="rId11"/>
    <sheet name="мужчины 18л. и старше " sheetId="12" r:id="rId12"/>
  </sheets>
  <definedNames>
    <definedName name="_xlnm._FilterDatabase" localSheetId="2" hidden="1">'девочки 10-11л.'!$L$1:$L$6</definedName>
    <definedName name="_xlnm._FilterDatabase" localSheetId="4" hidden="1">'девочки 12-13л.'!$L$1:$L$6</definedName>
    <definedName name="_xlnm._FilterDatabase" localSheetId="0" hidden="1">'девочки 8-9л.'!$L$1:$L$5</definedName>
    <definedName name="_xlnm._FilterDatabase" localSheetId="6" hidden="1">'девушки 14-15л.'!$L$1:$L$4</definedName>
    <definedName name="_xlnm._FilterDatabase" localSheetId="8" hidden="1">'девушки 16-17л.'!$L$1:$L$10</definedName>
    <definedName name="_xlnm._FilterDatabase" localSheetId="10" hidden="1">'женщины 18л. и старше'!$L$1:$L$4</definedName>
    <definedName name="_xlnm._FilterDatabase" localSheetId="3" hidden="1">'мальчики 10-11л.'!$L$1:$L$8</definedName>
    <definedName name="_xlnm._FilterDatabase" localSheetId="5" hidden="1">'мальчики 12-13л.'!$L$1:$L$7</definedName>
    <definedName name="_xlnm._FilterDatabase" localSheetId="1" hidden="1">'мальчики 8-9л.'!$L$1:$L$7</definedName>
    <definedName name="_xlnm._FilterDatabase" localSheetId="11" hidden="1">'мужчины 18л. и старше '!$L$1:$L$9</definedName>
    <definedName name="_xlnm._FilterDatabase" localSheetId="7" hidden="1">'юноши 14-15л.'!$L$1:$L$11</definedName>
    <definedName name="_xlnm._FilterDatabase" localSheetId="9" hidden="1">'юноши 16-17л.'!$L$1:$L$10</definedName>
  </definedNames>
  <calcPr calcId="162913"/>
</workbook>
</file>

<file path=xl/calcChain.xml><?xml version="1.0" encoding="utf-8"?>
<calcChain xmlns="http://schemas.openxmlformats.org/spreadsheetml/2006/main">
  <c r="K6" i="3"/>
  <c r="J7" i="12"/>
  <c r="K7" s="1"/>
  <c r="J5"/>
  <c r="K5" s="1"/>
  <c r="K9"/>
  <c r="J8"/>
  <c r="K8" s="1"/>
  <c r="K6"/>
  <c r="J4"/>
  <c r="K4" s="1"/>
  <c r="J4" i="11"/>
  <c r="K4" s="1"/>
  <c r="O4"/>
  <c r="J4" i="10"/>
  <c r="K4" s="1"/>
  <c r="J7"/>
  <c r="K7" s="1"/>
  <c r="J5"/>
  <c r="K5" s="1"/>
  <c r="J10"/>
  <c r="K10" s="1"/>
  <c r="K6"/>
  <c r="J9"/>
  <c r="K9" s="1"/>
  <c r="K8"/>
  <c r="O4"/>
  <c r="O7"/>
  <c r="O5"/>
  <c r="O10"/>
  <c r="O6"/>
  <c r="O9"/>
  <c r="O8"/>
  <c r="J4" i="9"/>
  <c r="K4" s="1"/>
  <c r="K9"/>
  <c r="K10"/>
  <c r="J6"/>
  <c r="K6" s="1"/>
  <c r="J7"/>
  <c r="K7" s="1"/>
  <c r="J5"/>
  <c r="K5" s="1"/>
  <c r="J8"/>
  <c r="K8" s="1"/>
  <c r="O4"/>
  <c r="O9"/>
  <c r="O10"/>
  <c r="O6"/>
  <c r="O7"/>
  <c r="O5"/>
  <c r="O8"/>
  <c r="J7" i="8"/>
  <c r="K7" s="1"/>
  <c r="J8"/>
  <c r="K8" s="1"/>
  <c r="J4"/>
  <c r="K4" s="1"/>
  <c r="K11"/>
  <c r="K5"/>
  <c r="J9"/>
  <c r="K9" s="1"/>
  <c r="J6"/>
  <c r="K6" s="1"/>
  <c r="J10"/>
  <c r="K10" s="1"/>
  <c r="O7"/>
  <c r="O8"/>
  <c r="O4"/>
  <c r="O11"/>
  <c r="O5"/>
  <c r="O9"/>
  <c r="O6"/>
  <c r="O10"/>
  <c r="J4" i="7"/>
  <c r="K4" s="1"/>
  <c r="O4"/>
  <c r="J6" i="6"/>
  <c r="K6" s="1"/>
  <c r="J5"/>
  <c r="K5" s="1"/>
  <c r="J4"/>
  <c r="K4" s="1"/>
  <c r="J7"/>
  <c r="K7" s="1"/>
  <c r="O6"/>
  <c r="O5"/>
  <c r="O4"/>
  <c r="O7"/>
  <c r="J6" i="5"/>
  <c r="J5"/>
  <c r="J4"/>
  <c r="K4" s="1"/>
  <c r="O6"/>
  <c r="O5"/>
  <c r="O4"/>
  <c r="K4" i="4"/>
  <c r="K8"/>
  <c r="K6"/>
  <c r="K7"/>
  <c r="K5"/>
  <c r="O4"/>
  <c r="O8"/>
  <c r="O6"/>
  <c r="O7"/>
  <c r="O5"/>
  <c r="K4" i="3"/>
  <c r="K5"/>
  <c r="O4"/>
  <c r="O5"/>
  <c r="O6"/>
  <c r="K6" i="2"/>
  <c r="K7"/>
  <c r="K5"/>
  <c r="K4"/>
  <c r="O6"/>
  <c r="O7"/>
  <c r="O5"/>
  <c r="O4"/>
  <c r="J5" i="1"/>
  <c r="K5" s="1"/>
  <c r="J4"/>
  <c r="K4" s="1"/>
  <c r="I4"/>
  <c r="O5"/>
  <c r="O7" i="12"/>
  <c r="O5"/>
  <c r="O9"/>
  <c r="O8"/>
  <c r="O6"/>
  <c r="O4"/>
  <c r="N6"/>
  <c r="I6"/>
  <c r="G6"/>
  <c r="A6"/>
  <c r="N8"/>
  <c r="I8"/>
  <c r="G8"/>
  <c r="A8"/>
  <c r="N9"/>
  <c r="I9"/>
  <c r="G9"/>
  <c r="A9"/>
  <c r="N5"/>
  <c r="I5"/>
  <c r="G5"/>
  <c r="A5"/>
  <c r="N7"/>
  <c r="I7"/>
  <c r="G7"/>
  <c r="A7"/>
  <c r="N4"/>
  <c r="I4"/>
  <c r="G4"/>
  <c r="A4"/>
  <c r="N4" i="11"/>
  <c r="I4"/>
  <c r="G4"/>
  <c r="A4"/>
  <c r="N9" i="10"/>
  <c r="I9"/>
  <c r="G9"/>
  <c r="A9"/>
  <c r="N6"/>
  <c r="I6"/>
  <c r="G6"/>
  <c r="A6"/>
  <c r="N10"/>
  <c r="I10"/>
  <c r="G10"/>
  <c r="A10"/>
  <c r="N5"/>
  <c r="I5"/>
  <c r="G5"/>
  <c r="A5"/>
  <c r="N7"/>
  <c r="I7"/>
  <c r="G7"/>
  <c r="A7"/>
  <c r="N4"/>
  <c r="I4"/>
  <c r="G4"/>
  <c r="A4"/>
  <c r="N8"/>
  <c r="I8"/>
  <c r="G8"/>
  <c r="A8"/>
  <c r="N5" i="9"/>
  <c r="I5"/>
  <c r="G5"/>
  <c r="A5"/>
  <c r="N7"/>
  <c r="I7"/>
  <c r="G7"/>
  <c r="A7"/>
  <c r="N6"/>
  <c r="I6"/>
  <c r="G6"/>
  <c r="A6"/>
  <c r="N10"/>
  <c r="I10"/>
  <c r="G10"/>
  <c r="A10"/>
  <c r="N9"/>
  <c r="I9"/>
  <c r="G9"/>
  <c r="A9"/>
  <c r="N4"/>
  <c r="I4"/>
  <c r="G4"/>
  <c r="A4"/>
  <c r="N8"/>
  <c r="I8"/>
  <c r="G8"/>
  <c r="A8"/>
  <c r="N6" i="8"/>
  <c r="I6"/>
  <c r="G6"/>
  <c r="A6"/>
  <c r="N9"/>
  <c r="I9"/>
  <c r="G9"/>
  <c r="A9"/>
  <c r="N5"/>
  <c r="I5"/>
  <c r="G5"/>
  <c r="A5"/>
  <c r="N11"/>
  <c r="I11"/>
  <c r="G11"/>
  <c r="A11"/>
  <c r="N4"/>
  <c r="I4"/>
  <c r="G4"/>
  <c r="A4"/>
  <c r="N8"/>
  <c r="I8"/>
  <c r="G8"/>
  <c r="A8"/>
  <c r="N7"/>
  <c r="I7"/>
  <c r="G7"/>
  <c r="A7"/>
  <c r="N10"/>
  <c r="I10"/>
  <c r="G10"/>
  <c r="A10"/>
  <c r="N4" i="7"/>
  <c r="I4"/>
  <c r="G4"/>
  <c r="A4"/>
  <c r="N4" i="6"/>
  <c r="I4"/>
  <c r="G4"/>
  <c r="A4"/>
  <c r="N5"/>
  <c r="I5"/>
  <c r="G5"/>
  <c r="A5"/>
  <c r="N6"/>
  <c r="I6"/>
  <c r="G6"/>
  <c r="A6"/>
  <c r="N7"/>
  <c r="I7"/>
  <c r="G7"/>
  <c r="A7"/>
  <c r="N4" i="5"/>
  <c r="I4"/>
  <c r="G4"/>
  <c r="A4"/>
  <c r="N5"/>
  <c r="K5"/>
  <c r="I5"/>
  <c r="G5"/>
  <c r="A5"/>
  <c r="N6"/>
  <c r="K6"/>
  <c r="I6"/>
  <c r="G6"/>
  <c r="A6"/>
  <c r="N7" i="4"/>
  <c r="I7"/>
  <c r="G7"/>
  <c r="A7"/>
  <c r="N6"/>
  <c r="I6"/>
  <c r="G6"/>
  <c r="A6"/>
  <c r="N8"/>
  <c r="I8"/>
  <c r="G8"/>
  <c r="A8"/>
  <c r="N4"/>
  <c r="I4"/>
  <c r="G4"/>
  <c r="A4"/>
  <c r="N5"/>
  <c r="I5"/>
  <c r="G5"/>
  <c r="A5"/>
  <c r="N5" i="3"/>
  <c r="I5"/>
  <c r="G5"/>
  <c r="A5"/>
  <c r="N4"/>
  <c r="I4"/>
  <c r="G4"/>
  <c r="A4"/>
  <c r="N6"/>
  <c r="I6"/>
  <c r="G6"/>
  <c r="A6"/>
  <c r="N5" i="2"/>
  <c r="I5"/>
  <c r="G5"/>
  <c r="A5"/>
  <c r="N7"/>
  <c r="I7"/>
  <c r="G7"/>
  <c r="A7"/>
  <c r="N6"/>
  <c r="I6"/>
  <c r="G6"/>
  <c r="A6"/>
  <c r="N4"/>
  <c r="I4"/>
  <c r="G4"/>
  <c r="A4"/>
  <c r="N5" i="1"/>
  <c r="I5"/>
  <c r="G5"/>
  <c r="A5"/>
  <c r="N4"/>
  <c r="G4"/>
  <c r="A4"/>
  <c r="L4" i="8" l="1"/>
  <c r="L5"/>
  <c r="L6"/>
  <c r="L8"/>
  <c r="L11"/>
  <c r="L9"/>
  <c r="L4" i="6"/>
  <c r="L4" i="11"/>
  <c r="L7" i="8"/>
  <c r="L10"/>
  <c r="L4" i="9"/>
  <c r="L7"/>
  <c r="L10"/>
  <c r="L8"/>
  <c r="L5" i="6"/>
  <c r="L7"/>
  <c r="L4" i="3"/>
  <c r="L8" i="10"/>
  <c r="L4"/>
  <c r="L7"/>
  <c r="L5"/>
  <c r="L10"/>
  <c r="L6"/>
  <c r="L9"/>
  <c r="L9" i="9"/>
  <c r="L6"/>
  <c r="L5"/>
  <c r="L4" i="7"/>
  <c r="L6" i="6"/>
  <c r="L6" i="5"/>
  <c r="L5"/>
  <c r="L4"/>
  <c r="L5" i="4"/>
  <c r="L4"/>
  <c r="L8"/>
  <c r="L6"/>
  <c r="L7"/>
  <c r="L6" i="3"/>
  <c r="L5"/>
  <c r="L4" i="2"/>
  <c r="L6"/>
  <c r="L7"/>
  <c r="L5"/>
  <c r="L4" i="1"/>
  <c r="L5"/>
  <c r="L4" i="12"/>
  <c r="L7"/>
  <c r="L5"/>
  <c r="L9"/>
  <c r="L8"/>
  <c r="L6"/>
</calcChain>
</file>

<file path=xl/sharedStrings.xml><?xml version="1.0" encoding="utf-8"?>
<sst xmlns="http://schemas.openxmlformats.org/spreadsheetml/2006/main" count="343" uniqueCount="78">
  <si>
    <t>место</t>
  </si>
  <si>
    <t>Фамилия, имя</t>
  </si>
  <si>
    <t>организация</t>
  </si>
  <si>
    <t>Упражнения</t>
  </si>
  <si>
    <t>общая сумма очков</t>
  </si>
  <si>
    <t>стрельба</t>
  </si>
  <si>
    <t>силовая гимнастика</t>
  </si>
  <si>
    <t>лыжная гонка 1км</t>
  </si>
  <si>
    <t>рез-т</t>
  </si>
  <si>
    <t>очки</t>
  </si>
  <si>
    <t>лыжная гонка, 2 км</t>
  </si>
  <si>
    <t>лыжная гонка, 3 км</t>
  </si>
  <si>
    <t>лыжная гонка, 5 км</t>
  </si>
  <si>
    <t>рез- т</t>
  </si>
  <si>
    <t>возраст</t>
  </si>
  <si>
    <t>время финиша</t>
  </si>
  <si>
    <t>старт. номер</t>
  </si>
  <si>
    <t>Кудрин Павел</t>
  </si>
  <si>
    <t>Шк. №58</t>
  </si>
  <si>
    <t>Иванов Максим</t>
  </si>
  <si>
    <t>Лицей №5</t>
  </si>
  <si>
    <t>Школа №3</t>
  </si>
  <si>
    <t>Путинцева Ульяна</t>
  </si>
  <si>
    <t>Машьянов Сергей</t>
  </si>
  <si>
    <t>Новиков Михаил</t>
  </si>
  <si>
    <t>Зайков Степан</t>
  </si>
  <si>
    <t>Иферблюс Даниил</t>
  </si>
  <si>
    <t>Тетерина Софья</t>
  </si>
  <si>
    <t>Школа №58</t>
  </si>
  <si>
    <t>Самиев Александр</t>
  </si>
  <si>
    <t>Потапова Юлия</t>
  </si>
  <si>
    <t>Куценко Алина</t>
  </si>
  <si>
    <t>Чуйко Кристина</t>
  </si>
  <si>
    <t>Лицей№5</t>
  </si>
  <si>
    <t>Ручинских Диана</t>
  </si>
  <si>
    <t>КТПТ</t>
  </si>
  <si>
    <t>Кривошеева  Дарья</t>
  </si>
  <si>
    <t>Иванов Даниил</t>
  </si>
  <si>
    <t>Захаров Дмитрий</t>
  </si>
  <si>
    <t>Михайлов Егор</t>
  </si>
  <si>
    <t>Грибков Матвей</t>
  </si>
  <si>
    <t>Спирин Артемий</t>
  </si>
  <si>
    <t>Кузнецов Демьян</t>
  </si>
  <si>
    <t>Нифантова Александра</t>
  </si>
  <si>
    <t>Кузьмина Виктория</t>
  </si>
  <si>
    <t>Пакулина Алёна</t>
  </si>
  <si>
    <t>Ковыляев Слава</t>
  </si>
  <si>
    <t>Воеводина Полина</t>
  </si>
  <si>
    <t>Денисова Елизавета</t>
  </si>
  <si>
    <t>КПК</t>
  </si>
  <si>
    <t>Антропова Галина</t>
  </si>
  <si>
    <t>Спирина Кристина</t>
  </si>
  <si>
    <t>Школа 58</t>
  </si>
  <si>
    <t>Белов Данил</t>
  </si>
  <si>
    <t>Дойницин Максим</t>
  </si>
  <si>
    <t>Кудрин Олег</t>
  </si>
  <si>
    <t>Дет.сад №12</t>
  </si>
  <si>
    <t>Гелетко Денис</t>
  </si>
  <si>
    <t>Крутаков Тимофей</t>
  </si>
  <si>
    <t>Кочнев Кирил</t>
  </si>
  <si>
    <t>Матвеев Данил</t>
  </si>
  <si>
    <t>Петкин Игорь</t>
  </si>
  <si>
    <t>Ильиных Георгий</t>
  </si>
  <si>
    <t>Ширыкалов Иван</t>
  </si>
  <si>
    <t>Бухарова Кристина</t>
  </si>
  <si>
    <t>Соболев Роман</t>
  </si>
  <si>
    <t>Санников Максим</t>
  </si>
  <si>
    <t>Вишневецкая Эльвира</t>
  </si>
  <si>
    <t>Чистякова Настя</t>
  </si>
  <si>
    <t>Ошергин Виктор</t>
  </si>
  <si>
    <t>Пульников Фёдор</t>
  </si>
  <si>
    <t>Кашин Семён</t>
  </si>
  <si>
    <t>Потапов Максим</t>
  </si>
  <si>
    <t>Хуснулин Валерий</t>
  </si>
  <si>
    <t>Бирючев Святослав</t>
  </si>
  <si>
    <t>Булдаков Савелий</t>
  </si>
  <si>
    <t>Примакович Евгений</t>
  </si>
  <si>
    <t>не старт.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</si>
</sst>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"/>
  <sheetViews>
    <sheetView workbookViewId="0">
      <selection activeCell="G13" sqref="G13"/>
    </sheetView>
  </sheetViews>
  <sheetFormatPr defaultRowHeight="15"/>
  <cols>
    <col min="2" max="2" width="22.42578125" customWidth="1"/>
    <col min="3" max="3" width="8.7109375" customWidth="1"/>
    <col min="4" max="4" width="13" customWidth="1"/>
    <col min="5" max="5" width="8.85546875" customWidth="1"/>
    <col min="14" max="14" width="28.85546875" customWidth="1"/>
    <col min="15" max="15" width="9.140625" customWidth="1"/>
    <col min="16" max="16" width="11.42578125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7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 ht="15.75" customHeight="1">
      <c r="A4" s="2">
        <f>M4</f>
        <v>1</v>
      </c>
      <c r="B4" s="3" t="s">
        <v>43</v>
      </c>
      <c r="C4" s="4">
        <v>8</v>
      </c>
      <c r="D4" s="9" t="s">
        <v>21</v>
      </c>
      <c r="E4" s="9">
        <v>45</v>
      </c>
      <c r="F4" s="2">
        <v>7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14</v>
      </c>
      <c r="H4" s="2">
        <v>34</v>
      </c>
      <c r="I4" s="2">
        <f>LOOKUP(H4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84</v>
      </c>
      <c r="J4" s="5">
        <f>P4</f>
        <v>4.1100000000000003</v>
      </c>
      <c r="K4" s="2">
        <f>LOOKUP(J4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93</v>
      </c>
      <c r="L4" s="2">
        <f>SUM(G4,I4,K4)</f>
        <v>191</v>
      </c>
      <c r="M4" s="2">
        <v>1</v>
      </c>
      <c r="N4" s="3" t="str">
        <f>B4</f>
        <v>Нифантова Александра</v>
      </c>
      <c r="O4" s="1">
        <v>45</v>
      </c>
      <c r="P4" s="9">
        <v>4.1100000000000003</v>
      </c>
    </row>
    <row r="5" spans="1:16" ht="15.75" customHeight="1">
      <c r="A5" s="2">
        <f>M5</f>
        <v>2</v>
      </c>
      <c r="B5" s="6" t="s">
        <v>44</v>
      </c>
      <c r="C5" s="7">
        <v>9</v>
      </c>
      <c r="D5" s="2" t="s">
        <v>21</v>
      </c>
      <c r="E5" s="2">
        <v>4</v>
      </c>
      <c r="F5" s="2">
        <v>13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26</v>
      </c>
      <c r="H5" s="2">
        <v>34</v>
      </c>
      <c r="I5" s="2">
        <f>LOOKUP(H5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84</v>
      </c>
      <c r="J5" s="5">
        <f>P5</f>
        <v>0</v>
      </c>
      <c r="K5" s="2">
        <f>LOOKUP(J5,{0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0</v>
      </c>
      <c r="L5" s="2">
        <f>SUM(G5,I5,K5)</f>
        <v>110</v>
      </c>
      <c r="M5" s="2">
        <v>2</v>
      </c>
      <c r="N5" s="3" t="str">
        <f>B5</f>
        <v>Кузьмина Виктория</v>
      </c>
      <c r="O5" s="1">
        <f>E5</f>
        <v>4</v>
      </c>
      <c r="P5" s="2"/>
    </row>
  </sheetData>
  <autoFilter ref="L1:L26"/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activeCell="N14" sqref="N14"/>
    </sheetView>
  </sheetViews>
  <sheetFormatPr defaultRowHeight="15"/>
  <cols>
    <col min="1" max="1" width="4.85546875" customWidth="1"/>
    <col min="2" max="2" width="21.5703125" customWidth="1"/>
    <col min="4" max="4" width="13.42578125" customWidth="1"/>
    <col min="5" max="5" width="9" customWidth="1"/>
    <col min="13" max="13" width="3.85546875" customWidth="1"/>
    <col min="14" max="14" width="33.5703125" customWidth="1"/>
    <col min="15" max="15" width="8.85546875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12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>
      <c r="A4" s="2">
        <f t="shared" ref="A4:A10" si="0">M4</f>
        <v>1</v>
      </c>
      <c r="B4" s="6" t="s">
        <v>54</v>
      </c>
      <c r="C4" s="7">
        <v>16</v>
      </c>
      <c r="D4" s="1" t="s">
        <v>49</v>
      </c>
      <c r="E4" s="2">
        <v>80</v>
      </c>
      <c r="F4" s="2">
        <v>44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88</v>
      </c>
      <c r="H4" s="2">
        <v>45</v>
      </c>
      <c r="I4" s="2">
        <f>LOOKUP(H4,{0,1,2,3,4,5,6,7,8,9,10,11,12,13,14,15,16,17,18,19,20,21,22,23,24,25,26,27,28,29,30,31,32,33,34,35,36,37,38,39,40},{0,5,10,14,18,22,26,29,32,35,38,41,44,46,48,50,52,54,56,58,60,62,64,66,68,70,72,74,76,78,80,82,84,86,88,90,92,94,96,98,100})</f>
        <v>100</v>
      </c>
      <c r="J4" s="5">
        <f>P4-5</f>
        <v>22.29</v>
      </c>
      <c r="K4" s="2">
        <f>LOOKUP(J4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56</v>
      </c>
      <c r="L4" s="2">
        <f t="shared" ref="L4:L10" si="1">SUM(G4,I4,K4)</f>
        <v>244</v>
      </c>
      <c r="M4" s="2">
        <v>1</v>
      </c>
      <c r="N4" s="3" t="str">
        <f t="shared" ref="N4:N10" si="2">B4</f>
        <v>Дойницин Максим</v>
      </c>
      <c r="O4" s="1">
        <f t="shared" ref="O4:O10" si="3">E4</f>
        <v>80</v>
      </c>
      <c r="P4" s="2">
        <v>27.29</v>
      </c>
    </row>
    <row r="5" spans="1:16">
      <c r="A5" s="2">
        <f t="shared" si="0"/>
        <v>2</v>
      </c>
      <c r="B5" s="3" t="s">
        <v>65</v>
      </c>
      <c r="C5" s="4">
        <v>17</v>
      </c>
      <c r="D5" s="1" t="s">
        <v>28</v>
      </c>
      <c r="E5" s="10">
        <v>38</v>
      </c>
      <c r="F5" s="2">
        <v>42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84</v>
      </c>
      <c r="H5" s="2">
        <v>22</v>
      </c>
      <c r="I5" s="2">
        <f>LOOKUP(H5,{0,1,2,3,4,5,6,7,8,9,10,11,12,13,14,15,16,17,18,19,20,21,22,23,24,25,26,27,28,29,30,31,32,33,34,35,36,37,38,39,40},{0,5,10,14,18,22,26,29,32,35,38,41,44,46,48,50,52,54,56,58,60,62,64,66,68,70,72,74,76,78,80,82,84,86,88,90,92,94,96,98,100})</f>
        <v>64</v>
      </c>
      <c r="J5" s="5">
        <f>P5-5</f>
        <v>23.06</v>
      </c>
      <c r="K5" s="2">
        <f>LOOKUP(J5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53</v>
      </c>
      <c r="L5" s="2">
        <f t="shared" si="1"/>
        <v>201</v>
      </c>
      <c r="M5" s="2">
        <v>2</v>
      </c>
      <c r="N5" s="3" t="str">
        <f t="shared" si="2"/>
        <v>Соболев Роман</v>
      </c>
      <c r="O5" s="1">
        <f t="shared" si="3"/>
        <v>38</v>
      </c>
      <c r="P5" s="2">
        <v>28.06</v>
      </c>
    </row>
    <row r="6" spans="1:16">
      <c r="A6" s="2">
        <f t="shared" si="0"/>
        <v>3</v>
      </c>
      <c r="B6" s="6" t="s">
        <v>70</v>
      </c>
      <c r="C6" s="7">
        <v>17</v>
      </c>
      <c r="D6" s="1" t="s">
        <v>35</v>
      </c>
      <c r="E6" s="2">
        <v>8</v>
      </c>
      <c r="F6" s="2">
        <v>34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68</v>
      </c>
      <c r="H6" s="2">
        <v>15</v>
      </c>
      <c r="I6" s="2">
        <f>LOOKUP(H6,{0,1,2,3,4,5,6,7,8,9,10,11,12,13,14,15,16,17,18,19,20,21,22,23,24,25,26,27,28,29,30,31,32,33,34,35,36,37,38,39,40},{0,5,10,14,18,22,26,29,32,35,38,41,44,46,48,50,52,54,56,58,60,62,64,66,68,70,72,74,76,78,80,82,84,86,88,90,92,94,96,98,100})</f>
        <v>50</v>
      </c>
      <c r="J6" s="5">
        <v>22.06</v>
      </c>
      <c r="K6" s="2">
        <f>LOOKUP(J6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57</v>
      </c>
      <c r="L6" s="2">
        <f t="shared" si="1"/>
        <v>175</v>
      </c>
      <c r="M6" s="2">
        <v>3</v>
      </c>
      <c r="N6" s="3" t="str">
        <f t="shared" si="2"/>
        <v>Пульников Фёдор</v>
      </c>
      <c r="O6" s="1">
        <f t="shared" si="3"/>
        <v>8</v>
      </c>
      <c r="P6" s="2"/>
    </row>
    <row r="7" spans="1:16">
      <c r="A7" s="2">
        <f t="shared" si="0"/>
        <v>4</v>
      </c>
      <c r="B7" s="6" t="s">
        <v>74</v>
      </c>
      <c r="C7" s="7">
        <v>16</v>
      </c>
      <c r="D7" s="1" t="s">
        <v>49</v>
      </c>
      <c r="E7" s="2">
        <v>63</v>
      </c>
      <c r="F7" s="2">
        <v>39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78</v>
      </c>
      <c r="H7" s="2">
        <v>10</v>
      </c>
      <c r="I7" s="2">
        <f>LOOKUP(H7,{0,1,2,3,4,5,6,7,8,9,10,11,12,13,14,15,16,17,18,19,20,21,22,23,24,25,26,27,28,29,30,31,32,33,34,35,36,37,38,39,40},{0,5,10,14,18,22,26,29,32,35,38,41,44,46,48,50,52,54,56,58,60,62,64,66,68,70,72,74,76,78,80,82,84,86,88,90,92,94,96,98,100})</f>
        <v>38</v>
      </c>
      <c r="J7" s="5">
        <f>P7-5</f>
        <v>22.52</v>
      </c>
      <c r="K7" s="2">
        <f>LOOKUP(J7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54</v>
      </c>
      <c r="L7" s="2">
        <f t="shared" si="1"/>
        <v>170</v>
      </c>
      <c r="M7" s="2">
        <v>4</v>
      </c>
      <c r="N7" s="3" t="str">
        <f t="shared" si="2"/>
        <v>Бирючев Святослав</v>
      </c>
      <c r="O7" s="1">
        <f t="shared" si="3"/>
        <v>63</v>
      </c>
      <c r="P7" s="2">
        <v>27.52</v>
      </c>
    </row>
    <row r="8" spans="1:16">
      <c r="A8" s="2">
        <f t="shared" si="0"/>
        <v>5</v>
      </c>
      <c r="B8" s="3" t="s">
        <v>53</v>
      </c>
      <c r="C8" s="4">
        <v>17</v>
      </c>
      <c r="D8" s="1" t="s">
        <v>35</v>
      </c>
      <c r="E8" s="10">
        <v>48</v>
      </c>
      <c r="F8" s="2">
        <v>32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64</v>
      </c>
      <c r="H8" s="2">
        <v>15</v>
      </c>
      <c r="I8" s="2">
        <f>LOOKUP(H8,{0,1,2,3,4,5,6,7,8,9,10,11,12,13,14,15,16,17,18,19,20,21,22,23,24,25,26,27,28,29,30,31,32,33,34,35,36,37,38,39,40},{0,5,10,14,18,22,26,29,32,35,38,41,44,46,48,50,52,54,56,58,60,62,64,66,68,70,72,74,76,78,80,82,84,86,88,90,92,94,96,98,100})</f>
        <v>50</v>
      </c>
      <c r="J8" s="5">
        <v>23.54</v>
      </c>
      <c r="K8" s="2">
        <f>LOOKUP(J8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50</v>
      </c>
      <c r="L8" s="2">
        <f t="shared" si="1"/>
        <v>164</v>
      </c>
      <c r="M8" s="2">
        <v>5</v>
      </c>
      <c r="N8" s="3" t="str">
        <f t="shared" si="2"/>
        <v>Белов Данил</v>
      </c>
      <c r="O8" s="1">
        <f t="shared" si="3"/>
        <v>48</v>
      </c>
      <c r="P8" s="10"/>
    </row>
    <row r="9" spans="1:16">
      <c r="A9" s="2">
        <f t="shared" si="0"/>
        <v>6</v>
      </c>
      <c r="B9" s="3" t="s">
        <v>72</v>
      </c>
      <c r="C9" s="4">
        <v>17</v>
      </c>
      <c r="D9" s="1" t="s">
        <v>49</v>
      </c>
      <c r="E9" s="9">
        <v>75</v>
      </c>
      <c r="F9" s="2">
        <v>34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68</v>
      </c>
      <c r="H9" s="2">
        <v>20</v>
      </c>
      <c r="I9" s="2">
        <f>LOOKUP(H9,{0,1,2,3,4,5,6,7,8,9,10,11,12,13,14,15,16,17,18,19,20,21,22,23,24,25,26,27,28,29,30,31,32,33,34,35,36,37,38,39,40},{0,5,10,14,18,22,26,29,32,35,38,41,44,46,48,50,52,54,56,58,60,62,64,66,68,70,72,74,76,78,80,82,84,86,88,90,92,94,96,98,100})</f>
        <v>60</v>
      </c>
      <c r="J9" s="5">
        <f>P9-5</f>
        <v>28.060000000000002</v>
      </c>
      <c r="K9" s="2">
        <f>LOOKUP(J9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33</v>
      </c>
      <c r="L9" s="2">
        <f t="shared" si="1"/>
        <v>161</v>
      </c>
      <c r="M9" s="2">
        <v>6</v>
      </c>
      <c r="N9" s="3" t="str">
        <f t="shared" si="2"/>
        <v>Потапов Максим</v>
      </c>
      <c r="O9" s="1">
        <f t="shared" si="3"/>
        <v>75</v>
      </c>
      <c r="P9" s="2">
        <v>33.06</v>
      </c>
    </row>
    <row r="10" spans="1:16">
      <c r="A10" s="2">
        <f t="shared" si="0"/>
        <v>7</v>
      </c>
      <c r="B10" s="6" t="s">
        <v>66</v>
      </c>
      <c r="C10" s="7">
        <v>16</v>
      </c>
      <c r="D10" s="1" t="s">
        <v>28</v>
      </c>
      <c r="E10" s="2">
        <v>58</v>
      </c>
      <c r="F10" s="2">
        <v>30</v>
      </c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60</v>
      </c>
      <c r="H10" s="2">
        <v>25</v>
      </c>
      <c r="I10" s="2">
        <f>LOOKUP(H10,{0,1,2,3,4,5,6,7,8,9,10,11,12,13,14,15,16,17,18,19,20,21,22,23,24,25,26,27,28,29,30,31,32,33,34,35,36,37,38,39,40},{0,5,10,14,18,22,26,29,32,35,38,41,44,46,48,50,52,54,56,58,60,62,64,66,68,70,72,74,76,78,80,82,84,86,88,90,92,94,96,98,100})</f>
        <v>70</v>
      </c>
      <c r="J10" s="5">
        <f>P10-5</f>
        <v>33.25</v>
      </c>
      <c r="K10" s="2">
        <f>LOOKUP(J10,{-5,11,14,14.08,14.16,14.24,14.32,14.4,14.48,14.56,15.04,15.12,15.2,15.3,15.4,15.5,16,16.1,16.2,16.3,16.4,16.5,17,17.12,17.24,17.36,17.48,18,18.12,18.24,18.36,18.48,19,19.12,19.24,19.38,19.52,20.06,20.2,20.34,20.48,21.02,21.16,21.3,21.45,22,22.15,22.3,22.45,23,23.15,23.3,23.45,24,24.15,24.3,24.45,25,25.15,25.3,25.45,26,26.15,26.3,26.45,27,27.15,27.3,27.45,28,28.2,28.4,29,29.25,29.5,30.2,30.5,31.2,31.5,32.2,32.5,33.25,34,34.4,35.2,36,36.4,37.2,38,38.5,39.4,40.3,41.2,42.1,43,44,45.1,46.2,47.3,49,51,54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21</v>
      </c>
      <c r="L10" s="2">
        <f t="shared" si="1"/>
        <v>151</v>
      </c>
      <c r="M10" s="2">
        <v>7</v>
      </c>
      <c r="N10" s="3" t="str">
        <f t="shared" si="2"/>
        <v>Санников Максим</v>
      </c>
      <c r="O10" s="1">
        <f t="shared" si="3"/>
        <v>58</v>
      </c>
      <c r="P10" s="2">
        <v>38.25</v>
      </c>
    </row>
    <row r="11" spans="1:16">
      <c r="O11">
        <v>85</v>
      </c>
      <c r="P11" s="11">
        <v>35.58</v>
      </c>
    </row>
  </sheetData>
  <autoFilter ref="L1:L10">
    <sortState ref="A6:P11">
      <sortCondition descending="1" ref="L1:L10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4"/>
  <sheetViews>
    <sheetView workbookViewId="0">
      <selection activeCell="G12" sqref="G12"/>
    </sheetView>
  </sheetViews>
  <sheetFormatPr defaultRowHeight="15"/>
  <cols>
    <col min="1" max="1" width="4.42578125" customWidth="1"/>
    <col min="2" max="2" width="33.28515625" customWidth="1"/>
    <col min="5" max="5" width="9.85546875" customWidth="1"/>
    <col min="13" max="13" width="4.140625" customWidth="1"/>
    <col min="14" max="14" width="29.85546875" customWidth="1"/>
    <col min="15" max="15" width="9.7109375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11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13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>
      <c r="A4" s="2">
        <f>M4</f>
        <v>1</v>
      </c>
      <c r="B4" s="3" t="s">
        <v>67</v>
      </c>
      <c r="C4" s="4">
        <v>18</v>
      </c>
      <c r="D4" s="1" t="s">
        <v>49</v>
      </c>
      <c r="E4" s="1">
        <v>68</v>
      </c>
      <c r="F4" s="2">
        <v>41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82</v>
      </c>
      <c r="H4" s="2">
        <v>25</v>
      </c>
      <c r="I4" s="2">
        <f>LOOKUP(H4,{0,1,2,3,4,5,6,7,8,9,10,11,12,13,14,15,16,17,18,19,20,21,22,23,24,25,26,27,28,29,30,31,32,33,34,35,36,37,38,39,40,41,42,43,44,45,46,47,48,49,50,52,54,56,58,60,62,64,66,68,70,72,74,76,78,80,82,84,86,88,90,92,94,96,98,100,103,106,109,112,115,118,121,124,127,130},{0,2,4,6,8,10,12,14,16,18,20,22,24,26,28,30,31,32,33,34,35,36,37,38,39,40,41,42,43,44,45,46,47,48,49,50,51,52,53,54,55,56,57,58,59,60,61,62,63,64,65,66,67,68,69,70,71,72,73,74,75,76,77,78,79,80,81,82,83,84,85,86,87,88,89,90,91,92,93,94,95,96,97,98,99,100})</f>
        <v>40</v>
      </c>
      <c r="J4" s="5">
        <f>P4-6</f>
        <v>16.39</v>
      </c>
      <c r="K4" s="2">
        <f>LOOKUP(J4,{-6,8.2,8.25,8.3,8.35,8.4,8.45,8.5,8.55,9,9.05,9.1,9.15,9.2,9.25,9.3,9.35,9.4,9.45,9.5,9.55,10,10.05,10.1,10.15,10.2,10.25,10.3,10.35,10.4,10.45,10.5,10.55,11,11.05,11.1,11.15,11.2,11.25,11.3,11.35,11.4,11.48,11.56,12.04,12.12,12.2,12.3,12.4,12.5,13,13.1,13.2,13.3,13.4,13.5,14,14.12,14.24,14.36,14.48,15,15.12,15.24,15.36,15.48,16,16.12,16.24,16.36,16.48,17,17.15,17.3,17.45,18,18.15,18.3,18.45,19,19.15,19.3,19.5,20.1,20.35,21,21.3,22,22.3,23,23.3,24,24.35,25.1,25.45,26.2,26.55,27.5,28.5,30,32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32</v>
      </c>
      <c r="L4" s="2">
        <f t="shared" ref="L4" si="0">SUM(G4,I4,K4)</f>
        <v>154</v>
      </c>
      <c r="M4" s="2">
        <v>1</v>
      </c>
      <c r="N4" s="3" t="str">
        <f>B4</f>
        <v>Вишневецкая Эльвира</v>
      </c>
      <c r="O4" s="1">
        <f>E4</f>
        <v>68</v>
      </c>
      <c r="P4" s="1">
        <v>22.39</v>
      </c>
    </row>
  </sheetData>
  <autoFilter ref="L1:L27"/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9"/>
  <sheetViews>
    <sheetView workbookViewId="0">
      <selection activeCell="I21" sqref="I21"/>
    </sheetView>
  </sheetViews>
  <sheetFormatPr defaultRowHeight="15"/>
  <cols>
    <col min="1" max="1" width="4.28515625" customWidth="1"/>
    <col min="2" max="2" width="24" customWidth="1"/>
    <col min="3" max="3" width="9.5703125" customWidth="1"/>
    <col min="4" max="4" width="15.28515625" customWidth="1"/>
    <col min="5" max="5" width="7.7109375" customWidth="1"/>
    <col min="13" max="13" width="6.28515625" customWidth="1"/>
    <col min="14" max="14" width="28.85546875" customWidth="1"/>
    <col min="15" max="15" width="7" customWidth="1"/>
    <col min="16" max="16" width="13.140625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12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>
      <c r="A4" s="2">
        <f t="shared" ref="A4:A9" si="0">M4</f>
        <v>1</v>
      </c>
      <c r="B4" s="6" t="s">
        <v>55</v>
      </c>
      <c r="C4" s="7">
        <v>42</v>
      </c>
      <c r="D4" s="2" t="s">
        <v>56</v>
      </c>
      <c r="E4" s="2">
        <v>100</v>
      </c>
      <c r="F4" s="2">
        <v>34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68</v>
      </c>
      <c r="H4" s="2">
        <v>20</v>
      </c>
      <c r="I4" s="2">
        <f>LOOKUP(H4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50</v>
      </c>
      <c r="J4" s="5">
        <f>P4-7</f>
        <v>17.32</v>
      </c>
      <c r="K4" s="2">
        <f>LOOKUP(J4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54</v>
      </c>
      <c r="L4" s="2">
        <f t="shared" ref="L4:L9" si="1">SUM(G4,I4,K4)</f>
        <v>172</v>
      </c>
      <c r="M4" s="2">
        <v>1</v>
      </c>
      <c r="N4" s="3" t="str">
        <f t="shared" ref="N4:N9" si="2">B4</f>
        <v>Кудрин Олег</v>
      </c>
      <c r="O4" s="2">
        <f t="shared" ref="O4:O9" si="3">E4</f>
        <v>100</v>
      </c>
      <c r="P4" s="2">
        <v>24.32</v>
      </c>
    </row>
    <row r="5" spans="1:16">
      <c r="A5" s="2">
        <f t="shared" si="0"/>
        <v>2</v>
      </c>
      <c r="B5" s="3" t="s">
        <v>61</v>
      </c>
      <c r="C5" s="4">
        <v>54</v>
      </c>
      <c r="D5" s="8" t="s">
        <v>49</v>
      </c>
      <c r="E5" s="8">
        <v>76</v>
      </c>
      <c r="F5" s="2">
        <v>40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80</v>
      </c>
      <c r="H5" s="2">
        <v>19</v>
      </c>
      <c r="I5" s="2">
        <f>LOOKUP(H5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48</v>
      </c>
      <c r="J5" s="5">
        <f>P5-7</f>
        <v>20.329999999999998</v>
      </c>
      <c r="K5" s="2">
        <f>LOOKUP(J5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38</v>
      </c>
      <c r="L5" s="2">
        <f t="shared" si="1"/>
        <v>166</v>
      </c>
      <c r="M5" s="2">
        <v>2</v>
      </c>
      <c r="N5" s="3" t="str">
        <f t="shared" si="2"/>
        <v>Петкин Игорь</v>
      </c>
      <c r="O5" s="2">
        <f t="shared" si="3"/>
        <v>76</v>
      </c>
      <c r="P5" s="8">
        <v>27.33</v>
      </c>
    </row>
    <row r="6" spans="1:16">
      <c r="A6" s="2">
        <f t="shared" si="0"/>
        <v>3</v>
      </c>
      <c r="B6" s="6" t="s">
        <v>73</v>
      </c>
      <c r="C6" s="7">
        <v>38</v>
      </c>
      <c r="D6" s="2" t="s">
        <v>35</v>
      </c>
      <c r="E6" s="2">
        <v>18</v>
      </c>
      <c r="F6" s="2">
        <v>38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76</v>
      </c>
      <c r="H6" s="2">
        <v>18</v>
      </c>
      <c r="I6" s="2">
        <f>LOOKUP(H6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46</v>
      </c>
      <c r="J6" s="5">
        <v>20.51</v>
      </c>
      <c r="K6" s="2">
        <f>LOOKUP(J6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37</v>
      </c>
      <c r="L6" s="2">
        <f t="shared" si="1"/>
        <v>159</v>
      </c>
      <c r="M6" s="2">
        <v>3</v>
      </c>
      <c r="N6" s="3" t="str">
        <f t="shared" si="2"/>
        <v>Хуснулин Валерий</v>
      </c>
      <c r="O6" s="2">
        <f t="shared" si="3"/>
        <v>18</v>
      </c>
      <c r="P6" s="2"/>
    </row>
    <row r="7" spans="1:16">
      <c r="A7" s="2">
        <f t="shared" si="0"/>
        <v>4</v>
      </c>
      <c r="B7" s="6" t="s">
        <v>60</v>
      </c>
      <c r="C7" s="7">
        <v>18</v>
      </c>
      <c r="D7" s="2" t="s">
        <v>49</v>
      </c>
      <c r="E7" s="2">
        <v>71</v>
      </c>
      <c r="F7" s="2">
        <v>41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82</v>
      </c>
      <c r="H7" s="2">
        <v>17</v>
      </c>
      <c r="I7" s="2">
        <f>LOOKUP(H7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44</v>
      </c>
      <c r="J7" s="5">
        <f>P7-7</f>
        <v>23.28</v>
      </c>
      <c r="K7" s="2">
        <f>LOOKUP(J7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29</v>
      </c>
      <c r="L7" s="2">
        <f t="shared" si="1"/>
        <v>155</v>
      </c>
      <c r="M7" s="2">
        <v>4</v>
      </c>
      <c r="N7" s="3" t="str">
        <f t="shared" si="2"/>
        <v>Матвеев Данил</v>
      </c>
      <c r="O7" s="2">
        <f t="shared" si="3"/>
        <v>71</v>
      </c>
      <c r="P7" s="2">
        <v>30.28</v>
      </c>
    </row>
    <row r="8" spans="1:16">
      <c r="A8" s="2">
        <f t="shared" si="0"/>
        <v>5</v>
      </c>
      <c r="B8" s="3" t="s">
        <v>71</v>
      </c>
      <c r="C8" s="4">
        <v>18</v>
      </c>
      <c r="D8" s="9" t="s">
        <v>28</v>
      </c>
      <c r="E8" s="9">
        <v>2</v>
      </c>
      <c r="F8" s="2">
        <v>38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76</v>
      </c>
      <c r="H8" s="2">
        <v>23</v>
      </c>
      <c r="I8" s="2">
        <f>LOOKUP(H8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56</v>
      </c>
      <c r="J8" s="5">
        <f>P8-7</f>
        <v>28.58</v>
      </c>
      <c r="K8" s="2">
        <f>LOOKUP(J8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17</v>
      </c>
      <c r="L8" s="2">
        <f t="shared" si="1"/>
        <v>149</v>
      </c>
      <c r="M8" s="2">
        <v>5</v>
      </c>
      <c r="N8" s="3" t="str">
        <f t="shared" si="2"/>
        <v>Кашин Семён</v>
      </c>
      <c r="O8" s="2">
        <f t="shared" si="3"/>
        <v>2</v>
      </c>
      <c r="P8" s="9">
        <v>35.58</v>
      </c>
    </row>
    <row r="9" spans="1:16">
      <c r="A9" s="2">
        <f t="shared" si="0"/>
        <v>6</v>
      </c>
      <c r="B9" s="6" t="s">
        <v>69</v>
      </c>
      <c r="C9" s="7">
        <v>19</v>
      </c>
      <c r="D9" s="2" t="s">
        <v>35</v>
      </c>
      <c r="E9" s="2">
        <v>14</v>
      </c>
      <c r="F9" s="2">
        <v>24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48</v>
      </c>
      <c r="H9" s="2">
        <v>25</v>
      </c>
      <c r="I9" s="2">
        <f>LOOKUP(H9,{0,1,2,3,4,5,6,7,8,9,10,11,12,13,14,15,16,17,18,19,20,21,22,23,24,25,26,27,28,29,30,31,32,33,34,35,36,37,38,39,40,41,42,43,44,45,46,47,48,49,50,52,54,56,58,60},{0,1,4,7,10,13,16,19,22,25,28,31,34,36,38,40,42,44,46,48,50,52,54,56,58,60,62,64,66,68,70,72,74,76,78,80,81,82,83,84,85,86,87,88,89,90,91,92,93,94,95,96,97,98,99,100})</f>
        <v>60</v>
      </c>
      <c r="J9" s="5">
        <v>20.39</v>
      </c>
      <c r="K9" s="2">
        <f>LOOKUP(J9,{-7,11,12.3,12.36,12.42,12.48,12.54,13,13.06,13.12,13.18,13.24,13.3,13.36,13.42,13.48,13.54,14,14.06,14.12,14.18,14.24,14.3,14.36,14.42,14.48,14.54,15,15.06,15.12,15.18,15.24,15.3,15.36,15.42,15.48,15.54,16,16.08,16.16,16.24,16.32,16.4,16.48,16.56,17.04,17.12,17.2,17.28,17.36,17.44,17.52,18,18.1,18.2,18.3,18.4,18.5,19,19.15,19.3,19.45,20,20.15,20.3,20.45,21,21.2,21.4,22,22.2,22.4,23,23.2,23.4,24.05,24.3,24.55,25.2,25.45,26.1,26.35,27,27.3,28,28.3,29.15,30,30.45,31.3,32.15,33,34,35,36,37,38,39,40,41.3,43,45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38</v>
      </c>
      <c r="L9" s="2">
        <f t="shared" si="1"/>
        <v>146</v>
      </c>
      <c r="M9" s="2">
        <v>6</v>
      </c>
      <c r="N9" s="3" t="str">
        <f t="shared" si="2"/>
        <v>Ошергин Виктор</v>
      </c>
      <c r="O9" s="2">
        <f t="shared" si="3"/>
        <v>14</v>
      </c>
      <c r="P9" s="2"/>
    </row>
  </sheetData>
  <autoFilter ref="L1:L9">
    <sortState ref="A6:P37">
      <sortCondition descending="1" ref="L1:L26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"/>
  <sheetViews>
    <sheetView tabSelected="1" workbookViewId="0">
      <selection activeCell="J8" sqref="J8"/>
    </sheetView>
  </sheetViews>
  <sheetFormatPr defaultRowHeight="15"/>
  <cols>
    <col min="1" max="1" width="5.7109375" customWidth="1"/>
    <col min="2" max="2" width="20.5703125" customWidth="1"/>
    <col min="3" max="3" width="7.7109375" customWidth="1"/>
    <col min="4" max="4" width="13.140625" customWidth="1"/>
    <col min="5" max="5" width="9.140625" customWidth="1"/>
    <col min="13" max="13" width="7" customWidth="1"/>
    <col min="14" max="14" width="32" customWidth="1"/>
    <col min="15" max="15" width="9.42578125" customWidth="1"/>
    <col min="16" max="16" width="10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7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>
      <c r="A4" s="2">
        <f>M4</f>
        <v>1</v>
      </c>
      <c r="B4" s="3" t="s">
        <v>17</v>
      </c>
      <c r="C4" s="4">
        <v>8</v>
      </c>
      <c r="D4" s="1" t="s">
        <v>18</v>
      </c>
      <c r="E4" s="1">
        <v>33</v>
      </c>
      <c r="F4" s="2">
        <v>30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60</v>
      </c>
      <c r="H4" s="2">
        <v>1</v>
      </c>
      <c r="I4" s="2">
        <f>LOOKUP(H4,{0,1,2,3,4,5,6,7,8,9,10,11,12,13,14,15,16,17,18,19,20,21,22,23,24,25,26},{0,10,18,26,32,37,42,47,52,56,60,64,68,71,74,77,80,82,84,86,88,90,92,94,96,98,100})</f>
        <v>10</v>
      </c>
      <c r="J4" s="5">
        <v>4</v>
      </c>
      <c r="K4" s="2">
        <f>LOOKUP(J4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90</v>
      </c>
      <c r="L4" s="2">
        <f>SUM(G4,I4,K4)</f>
        <v>160</v>
      </c>
      <c r="M4" s="2">
        <v>1</v>
      </c>
      <c r="N4" s="3" t="str">
        <f>B4</f>
        <v>Кудрин Павел</v>
      </c>
      <c r="O4" s="1">
        <f>E4</f>
        <v>33</v>
      </c>
      <c r="P4" s="1"/>
    </row>
    <row r="5" spans="1:16">
      <c r="A5" s="2">
        <f>M5</f>
        <v>2</v>
      </c>
      <c r="B5" s="6" t="s">
        <v>41</v>
      </c>
      <c r="C5" s="7">
        <v>9</v>
      </c>
      <c r="D5" s="2" t="s">
        <v>18</v>
      </c>
      <c r="E5" s="2">
        <v>3</v>
      </c>
      <c r="F5" s="2">
        <v>0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0</v>
      </c>
      <c r="H5" s="2">
        <v>2</v>
      </c>
      <c r="I5" s="2">
        <f>LOOKUP(H5,{0,1,2,3,4,5,6,7,8,9,10,11,12,13,14,15,16,17,18,19,20,21,22,23,24,25,26},{0,10,18,26,32,37,42,47,52,56,60,64,68,71,74,77,80,82,84,86,88,90,92,94,96,98,100})</f>
        <v>18</v>
      </c>
      <c r="J5" s="5">
        <v>4.5599999999999996</v>
      </c>
      <c r="K5" s="2">
        <f>LOOKUP(J5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72</v>
      </c>
      <c r="L5" s="2">
        <f>SUM(G5,I5,K5)</f>
        <v>90</v>
      </c>
      <c r="M5" s="2">
        <v>2</v>
      </c>
      <c r="N5" s="3" t="str">
        <f>B5</f>
        <v>Спирин Артемий</v>
      </c>
      <c r="O5" s="1">
        <f>E5</f>
        <v>3</v>
      </c>
      <c r="P5" s="2"/>
    </row>
    <row r="6" spans="1:16">
      <c r="A6" s="2">
        <f>M6</f>
        <v>3</v>
      </c>
      <c r="B6" s="6" t="s">
        <v>24</v>
      </c>
      <c r="C6" s="7">
        <v>8</v>
      </c>
      <c r="D6" s="2" t="s">
        <v>18</v>
      </c>
      <c r="E6" s="2">
        <v>10</v>
      </c>
      <c r="F6" s="2">
        <v>18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36</v>
      </c>
      <c r="H6" s="2">
        <v>1</v>
      </c>
      <c r="I6" s="2">
        <f>LOOKUP(H6,{0,1,2,3,4,5,6,7,8,9,10,11,12,13,14,15,16,17,18,19,20,21,22,23,24,25,26},{0,10,18,26,32,37,42,47,52,56,60,64,68,71,74,77,80,82,84,86,88,90,92,94,96,98,100})</f>
        <v>10</v>
      </c>
      <c r="J6" s="5">
        <v>6.48</v>
      </c>
      <c r="K6" s="2">
        <f>LOOKUP(J6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34</v>
      </c>
      <c r="L6" s="2">
        <f>SUM(G6,I6,K6)</f>
        <v>80</v>
      </c>
      <c r="M6" s="2">
        <v>3</v>
      </c>
      <c r="N6" s="3" t="str">
        <f>B6</f>
        <v>Новиков Михаил</v>
      </c>
      <c r="O6" s="1">
        <f>E6</f>
        <v>10</v>
      </c>
      <c r="P6" s="2"/>
    </row>
    <row r="7" spans="1:16">
      <c r="A7" s="2">
        <f>M7</f>
        <v>4</v>
      </c>
      <c r="B7" s="6" t="s">
        <v>40</v>
      </c>
      <c r="C7" s="7">
        <v>7</v>
      </c>
      <c r="D7" s="2" t="s">
        <v>20</v>
      </c>
      <c r="E7" s="2">
        <v>46</v>
      </c>
      <c r="F7" s="2">
        <v>27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54</v>
      </c>
      <c r="H7" s="2">
        <v>1</v>
      </c>
      <c r="I7" s="2">
        <f>LOOKUP(H7,{0,1,2,3,4,5,6,7,8,9,10,11,12,13,14,15,16,17,18,19,20,21,22,23,24,25,26},{0,10,18,26,32,37,42,47,52,56,60,64,68,71,74,77,80,82,84,86,88,90,92,94,96,98,100})</f>
        <v>10</v>
      </c>
      <c r="J7" s="5">
        <v>9.02</v>
      </c>
      <c r="K7" s="2">
        <f>LOOKUP(J7,{-2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</v>
      </c>
      <c r="L7" s="2">
        <f>SUM(G7,I7,K7)</f>
        <v>70</v>
      </c>
      <c r="M7" s="2">
        <v>4</v>
      </c>
      <c r="N7" s="3" t="str">
        <f>B7</f>
        <v>Грибков Матвей</v>
      </c>
      <c r="O7" s="1">
        <f>E7</f>
        <v>46</v>
      </c>
      <c r="P7" s="2"/>
    </row>
  </sheetData>
  <autoFilter ref="L1:L27"/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  <ignoredErrors>
    <ignoredError sqref="L1:L3 L39:L104857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6"/>
  <sheetViews>
    <sheetView workbookViewId="0">
      <selection activeCell="N10" sqref="N10"/>
    </sheetView>
  </sheetViews>
  <sheetFormatPr defaultRowHeight="15"/>
  <cols>
    <col min="1" max="1" width="4.5703125" customWidth="1"/>
    <col min="2" max="2" width="22.85546875" customWidth="1"/>
    <col min="3" max="3" width="8.42578125" customWidth="1"/>
    <col min="4" max="4" width="12.28515625" customWidth="1"/>
    <col min="5" max="5" width="9.140625" customWidth="1"/>
    <col min="14" max="14" width="31.5703125" customWidth="1"/>
    <col min="15" max="15" width="7.5703125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7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>
      <c r="A4" s="2">
        <f>M4</f>
        <v>1</v>
      </c>
      <c r="B4" s="6" t="s">
        <v>51</v>
      </c>
      <c r="C4" s="7">
        <v>11</v>
      </c>
      <c r="D4" s="1" t="s">
        <v>52</v>
      </c>
      <c r="E4" s="2">
        <v>64</v>
      </c>
      <c r="F4" s="2">
        <v>16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32</v>
      </c>
      <c r="H4" s="2">
        <v>24</v>
      </c>
      <c r="I4" s="2">
        <f>LOOKUP(H4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74</v>
      </c>
      <c r="J4" s="5">
        <v>4.2300000000000004</v>
      </c>
      <c r="K4" s="2">
        <f>LOOKUP(J4,{-4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89</v>
      </c>
      <c r="L4" s="2">
        <f>SUM(G4,I4,K4)</f>
        <v>195</v>
      </c>
      <c r="M4" s="2">
        <v>1</v>
      </c>
      <c r="N4" s="3" t="str">
        <f>B4</f>
        <v>Спирина Кристина</v>
      </c>
      <c r="O4" s="1">
        <f>E4</f>
        <v>64</v>
      </c>
      <c r="P4" s="2"/>
    </row>
    <row r="5" spans="1:16">
      <c r="A5" s="2">
        <f>M5</f>
        <v>2</v>
      </c>
      <c r="B5" s="6" t="s">
        <v>22</v>
      </c>
      <c r="C5" s="7">
        <v>11</v>
      </c>
      <c r="D5" s="2" t="s">
        <v>21</v>
      </c>
      <c r="E5" s="2">
        <v>88</v>
      </c>
      <c r="F5" s="2">
        <v>20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40</v>
      </c>
      <c r="H5" s="2">
        <v>20</v>
      </c>
      <c r="I5" s="2">
        <f>LOOKUP(H5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66</v>
      </c>
      <c r="J5" s="5">
        <v>6.37</v>
      </c>
      <c r="K5" s="2">
        <f>LOOKUP(J5,{-4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45</v>
      </c>
      <c r="L5" s="2">
        <f>SUM(G5,I5,K5)</f>
        <v>151</v>
      </c>
      <c r="M5" s="2">
        <v>2</v>
      </c>
      <c r="N5" s="3" t="str">
        <f>B5</f>
        <v>Путинцева Ульяна</v>
      </c>
      <c r="O5" s="1">
        <f>E5</f>
        <v>88</v>
      </c>
      <c r="P5" s="2"/>
    </row>
    <row r="6" spans="1:16">
      <c r="A6" s="2">
        <f>M6</f>
        <v>3</v>
      </c>
      <c r="B6" s="3" t="s">
        <v>31</v>
      </c>
      <c r="C6" s="4">
        <v>10</v>
      </c>
      <c r="D6" s="9" t="s">
        <v>52</v>
      </c>
      <c r="E6" s="9">
        <v>37</v>
      </c>
      <c r="F6" s="2">
        <v>25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50</v>
      </c>
      <c r="H6" s="2">
        <v>30</v>
      </c>
      <c r="I6" s="2">
        <f>LOOKUP(H6,{0,1,2,3,4,5,6,7,8,9,10,11,12,13,14,15,16,17,18,19,20,21,22,23,24,25,26,27,28,29,30,31,32,33,34,35,36,37,38,39,40,42,44,46,48,50,52,54,56,58,60},{0,7,13,19,25,30,34,37,40,43,46,48,50,52,54,56,58,60,62,64,66,68,70,72,74,75,76,77,78,79,80,81,82,83,84,85,86,87,88,89,90,91,92,93,94,95,96,97,98,99,100})</f>
        <v>80</v>
      </c>
      <c r="J6" s="5">
        <v>8.2200000000000006</v>
      </c>
      <c r="K6" s="2">
        <f>LOOKUP(J6,{-4,1,3.5,3.53,3.56,3.59,4.02,4.05,4.08,4.11,4.14,4.17,4.2,4.23,4.26,4.29,4.32,4.35,4.38,4.41,4.44,4.47,4.5,4.53,4.56,4.59,5.02,5.05,5.08,5.11,5.14,5.17,5.2,5.23,5.26,5.29,5.32,5.35,5.38,5.41,5.44,5.47,5.5,5.53,5.56,5.59,6.02,6.05,6.08,6.11,6.14,6.17,6.2,6.23,6.26,6.29,6.32,6.35,6.38,6.41,6.44,6.47,6.5,6.53,6.56,6.59,7.02,7.05,7.08,7.11,7.14,7.17,7.2,7.24,7.28,7.32,7.36,7.4,7.44,7.48,7.52,7.56,8,8.05,8.1,8.15,8.2,8.26,8.32,8.38,8.44,8.52,9,9.1,9.2,9.35,9.5,10.1,10.35,11,11.3,12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16</v>
      </c>
      <c r="L6" s="2">
        <f>SUM(G6,I6,K6)</f>
        <v>146</v>
      </c>
      <c r="M6" s="2">
        <v>3</v>
      </c>
      <c r="N6" s="3" t="str">
        <f>B6</f>
        <v>Куценко Алина</v>
      </c>
      <c r="O6" s="1">
        <f>E6</f>
        <v>37</v>
      </c>
      <c r="P6" s="9"/>
    </row>
  </sheetData>
  <autoFilter ref="L1:L27"/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8"/>
  <sheetViews>
    <sheetView workbookViewId="0">
      <selection activeCell="A9" sqref="A9:P9"/>
    </sheetView>
  </sheetViews>
  <sheetFormatPr defaultRowHeight="15"/>
  <cols>
    <col min="1" max="1" width="4.42578125" customWidth="1"/>
    <col min="2" max="2" width="22" customWidth="1"/>
    <col min="3" max="3" width="7.7109375" customWidth="1"/>
    <col min="4" max="4" width="11.28515625" customWidth="1"/>
    <col min="5" max="5" width="8.140625" customWidth="1"/>
    <col min="14" max="14" width="30.42578125" customWidth="1"/>
    <col min="15" max="15" width="9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7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>
      <c r="A4" s="2">
        <f>M4</f>
        <v>1</v>
      </c>
      <c r="B4" s="6" t="s">
        <v>25</v>
      </c>
      <c r="C4" s="7">
        <v>11</v>
      </c>
      <c r="D4" s="2" t="s">
        <v>20</v>
      </c>
      <c r="E4" s="2">
        <v>11</v>
      </c>
      <c r="F4" s="2">
        <v>37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74</v>
      </c>
      <c r="H4" s="2">
        <v>8</v>
      </c>
      <c r="I4" s="2">
        <f>LOOKUP(H4,{0,1,2,3,4,5,6,7,8,9,10,11,12,13,14,15,16,17,18,19,20,21,22,23,24,25,26},{0,10,18,26,32,37,42,47,52,56,60,64,68,71,74,77,80,82,84,86,88,90,92,94,96,98,100})</f>
        <v>52</v>
      </c>
      <c r="J4" s="5">
        <v>3.42</v>
      </c>
      <c r="K4" s="2">
        <f>LOOKUP(J4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96</v>
      </c>
      <c r="L4" s="2">
        <f>SUM(G4,I4,K4)</f>
        <v>222</v>
      </c>
      <c r="M4" s="2">
        <v>1</v>
      </c>
      <c r="N4" s="3" t="str">
        <f>B4</f>
        <v>Зайков Степан</v>
      </c>
      <c r="O4" s="1">
        <f>E4</f>
        <v>11</v>
      </c>
      <c r="P4" s="2"/>
    </row>
    <row r="5" spans="1:16">
      <c r="A5" s="2">
        <f>M5</f>
        <v>2</v>
      </c>
      <c r="B5" s="3" t="s">
        <v>23</v>
      </c>
      <c r="C5" s="4">
        <v>10</v>
      </c>
      <c r="D5" s="9" t="s">
        <v>20</v>
      </c>
      <c r="E5" s="9">
        <v>7</v>
      </c>
      <c r="F5" s="2">
        <v>22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44</v>
      </c>
      <c r="H5" s="2">
        <v>2</v>
      </c>
      <c r="I5" s="2">
        <f>LOOKUP(H5,{0,1,2,3,4,5,6,7,8,9,10,11,12,13,14,15,16,17,18,19,20,21,22,23,24,25,26},{0,10,18,26,32,37,42,47,52,56,60,64,68,71,74,77,80,82,84,86,88,90,92,94,96,98,100})</f>
        <v>18</v>
      </c>
      <c r="J5" s="5">
        <v>4.4800000000000004</v>
      </c>
      <c r="K5" s="2">
        <f>LOOKUP(J5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74</v>
      </c>
      <c r="L5" s="2">
        <f>SUM(G5,I5,K5)</f>
        <v>136</v>
      </c>
      <c r="M5" s="2">
        <v>2</v>
      </c>
      <c r="N5" s="3" t="str">
        <f>B5</f>
        <v>Машьянов Сергей</v>
      </c>
      <c r="O5" s="1">
        <f>E5</f>
        <v>7</v>
      </c>
      <c r="P5" s="9"/>
    </row>
    <row r="6" spans="1:16">
      <c r="A6" s="2">
        <f>M6</f>
        <v>3</v>
      </c>
      <c r="B6" s="6" t="s">
        <v>42</v>
      </c>
      <c r="C6" s="7">
        <v>10</v>
      </c>
      <c r="D6" s="2" t="s">
        <v>28</v>
      </c>
      <c r="E6" s="2">
        <v>91</v>
      </c>
      <c r="F6" s="2">
        <v>14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28</v>
      </c>
      <c r="H6" s="2">
        <v>1</v>
      </c>
      <c r="I6" s="2">
        <f>LOOKUP(H6,{0,1,2,3,4,5,6,7,8,9,10,11,12,13,14,15,16,17,18,19,20,21,22,23,24,25,26},{0,10,18,26,32,37,42,47,52,56,60,64,68,71,74,77,80,82,84,86,88,90,92,94,96,98,100})</f>
        <v>10</v>
      </c>
      <c r="J6" s="5">
        <v>3.57</v>
      </c>
      <c r="K6" s="2">
        <f>LOOKUP(J6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91</v>
      </c>
      <c r="L6" s="2">
        <f>SUM(G6,I6,K6)</f>
        <v>129</v>
      </c>
      <c r="M6" s="2">
        <v>3</v>
      </c>
      <c r="N6" s="3" t="str">
        <f>B6</f>
        <v>Кузнецов Демьян</v>
      </c>
      <c r="O6" s="1">
        <f>E6</f>
        <v>91</v>
      </c>
      <c r="P6" s="2"/>
    </row>
    <row r="7" spans="1:16">
      <c r="A7" s="2">
        <f>M7</f>
        <v>4</v>
      </c>
      <c r="B7" s="6" t="s">
        <v>46</v>
      </c>
      <c r="C7" s="7">
        <v>10</v>
      </c>
      <c r="D7" s="2" t="s">
        <v>28</v>
      </c>
      <c r="E7" s="2">
        <v>12</v>
      </c>
      <c r="F7" s="2">
        <v>29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58</v>
      </c>
      <c r="H7" s="2">
        <v>9</v>
      </c>
      <c r="I7" s="2">
        <f>LOOKUP(H7,{0,1,2,3,4,5,6,7,8,9,10,11,12,13,14,15,16,17,18,19,20,21,22,23,24,25,26},{0,10,18,26,32,37,42,47,52,56,60,64,68,71,74,77,80,82,84,86,88,90,92,94,96,98,100})</f>
        <v>56</v>
      </c>
      <c r="J7" s="5">
        <v>8.27</v>
      </c>
      <c r="K7" s="2">
        <f>LOOKUP(J7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10</v>
      </c>
      <c r="L7" s="2">
        <f>SUM(G7,I7,K7)</f>
        <v>124</v>
      </c>
      <c r="M7" s="2">
        <v>4</v>
      </c>
      <c r="N7" s="3" t="str">
        <f>B7</f>
        <v>Ковыляев Слава</v>
      </c>
      <c r="O7" s="1">
        <f>E7</f>
        <v>12</v>
      </c>
      <c r="P7" s="2"/>
    </row>
    <row r="8" spans="1:16">
      <c r="A8" s="2">
        <f>M8</f>
        <v>5</v>
      </c>
      <c r="B8" s="6" t="s">
        <v>39</v>
      </c>
      <c r="C8" s="7">
        <v>10</v>
      </c>
      <c r="D8" s="2" t="s">
        <v>20</v>
      </c>
      <c r="E8" s="2">
        <v>89</v>
      </c>
      <c r="F8" s="2">
        <v>19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38</v>
      </c>
      <c r="H8" s="2">
        <v>0</v>
      </c>
      <c r="I8" s="2">
        <f>LOOKUP(H8,{0,1,2,3,4,5,6,7,8,9,10,11,12,13,14,15,16,17,18,19,20,21,22,23,24,25,26},{0,10,18,26,32,37,42,47,52,56,60,64,68,71,74,77,80,82,84,86,88,90,92,94,96,98,100})</f>
        <v>0</v>
      </c>
      <c r="J8" s="5">
        <v>8.02</v>
      </c>
      <c r="K8" s="2">
        <f>LOOKUP(J8,{-6,1,3.3,3.33,3.36,3.39,3.42,3.45,3.48,3.51,3.54,3.57,4,4.03,4.06,4.09,4.12,4.15,4.18,4.21,4.24,4.27,4.3,4.33,4.36,4.39,4.42,4.45,4.48,4.51,4.54,4.57,5,5.03,5.06,5.09,5.12,5.15,5.18,5.21,5.24,5.27,5.3,5.33,5.36,5.39,5.42,5.45,5.48,5.51,5.54,5.57,6,6.03,6.06,6.09,6.12,6.15,6.18,6.21,6.24,6.27,6.3,6.33,6.36,6.39,6.42,6.45,6.48,6.51,6.54,6.57,7,7.03,7.06,7.09,7.12,7.15,7.18,7.21,7.24,7.27,7.3,7.34,7.38,7.43,7.48,7.53,7.58,8.04,8.1,8.17,8.25,8.33,8.41,8.5,9,9.1,9.2,9.31,9.44,10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14</v>
      </c>
      <c r="L8" s="2">
        <f>SUM(G8,I8,K8)</f>
        <v>52</v>
      </c>
      <c r="M8" s="2">
        <v>5</v>
      </c>
      <c r="N8" s="3" t="str">
        <f>B8</f>
        <v>Михайлов Егор</v>
      </c>
      <c r="O8" s="1">
        <f>E8</f>
        <v>89</v>
      </c>
      <c r="P8" s="2"/>
    </row>
  </sheetData>
  <autoFilter ref="L1:L27"/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"/>
  <sheetViews>
    <sheetView workbookViewId="0">
      <selection activeCell="N9" sqref="N9"/>
    </sheetView>
  </sheetViews>
  <sheetFormatPr defaultRowHeight="15"/>
  <cols>
    <col min="1" max="1" width="4.42578125" customWidth="1"/>
    <col min="2" max="2" width="26.140625" customWidth="1"/>
    <col min="3" max="3" width="8.140625" customWidth="1"/>
    <col min="4" max="4" width="12.85546875" customWidth="1"/>
    <col min="5" max="5" width="8.7109375" customWidth="1"/>
    <col min="13" max="13" width="4.85546875" customWidth="1"/>
    <col min="14" max="14" width="29.85546875" customWidth="1"/>
    <col min="15" max="15" width="7.5703125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10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>
      <c r="A4" s="2">
        <f>M4</f>
        <v>1</v>
      </c>
      <c r="B4" s="3" t="s">
        <v>64</v>
      </c>
      <c r="C4" s="4">
        <v>13</v>
      </c>
      <c r="D4" s="1" t="s">
        <v>28</v>
      </c>
      <c r="E4" s="1">
        <v>5</v>
      </c>
      <c r="F4" s="2">
        <v>33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66</v>
      </c>
      <c r="H4" s="2">
        <v>20</v>
      </c>
      <c r="I4" s="2">
        <f>LOOKUP(H4,{0,1,2,3,4,5,6,7,8,9,10,11,12,13,14,15,16,17,18,19,20,21,22,23,24,25,26,27,28,29,30,31,32,33,34,35,36,37,38,39,40,41,42,43,44,45,46,47,48,49,50,52,54,56,58,60,62,64,66,68,70,73,76,79,82,85},{0,6,11,16,21,25,29,32,35,38,40,42,44,46,48,50,51,52,53,54,55,56,57,58,59,60,61,62,63,64,65,66,67,68,69,70,71,72,73,74,75,76,77,78,79,80,81,82,83,84,85,86,87,88,89,90,91,92,93,94,95,96,97,98,99,100})</f>
        <v>55</v>
      </c>
      <c r="J4" s="5">
        <f>P4</f>
        <v>8.2200000000000006</v>
      </c>
      <c r="K4" s="2">
        <f>LOOKUP(J4,{0,5,6.3,6.36,6.42,6.48,6.54,7,7.06,7.12,7.18,7.24,7.3,7.36,7.42,7.48,7.54,8,8.06,8.12,8.18,8.24,8.3,8.36,8.42,8.48,8.54,9,9.06,9.12,9.18,9.24,9.3,9.36,9.42,9.48,9.54,10,10.08,10.16,10.24,10.32,10.4,10.48,10.56,11.04,11.12,11.2,11.28,11.36,11.44,11.52,12,12.08,12.16,12.24,12.32,12.4,12.48,12.56,13.04,13.12,13.2,13.3,13.4,13.5,14,14.1,14.2,14.3,14.4,14.5,15,15.1,15.2,15.3,15.4,15.5,16,16.15,16.3,16.45,17,17.15,17.3,17.45,18,18.2,18.4,19,19.2,19.4,20,20.2,20.4,21,21.25,21.5,22.2,22.5,23.2,24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82</v>
      </c>
      <c r="L4" s="2">
        <f>SUM(G4,I4,K4)</f>
        <v>203</v>
      </c>
      <c r="M4" s="2">
        <v>1</v>
      </c>
      <c r="N4" s="3" t="str">
        <f>B4</f>
        <v>Бухарова Кристина</v>
      </c>
      <c r="O4" s="1">
        <f>E4</f>
        <v>5</v>
      </c>
      <c r="P4" s="2">
        <v>8.2200000000000006</v>
      </c>
    </row>
    <row r="5" spans="1:16">
      <c r="A5" s="2">
        <f>M5</f>
        <v>2</v>
      </c>
      <c r="B5" s="3" t="s">
        <v>47</v>
      </c>
      <c r="C5" s="4">
        <v>13</v>
      </c>
      <c r="D5" s="1" t="s">
        <v>20</v>
      </c>
      <c r="E5" s="1">
        <v>67</v>
      </c>
      <c r="F5" s="2">
        <v>0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5" s="2">
        <v>40</v>
      </c>
      <c r="I5" s="2">
        <f>LOOKUP(H5,{0,1,2,3,4,5,6,7,8,9,10,11,12,13,14,15,16,17,18,19,20,21,22,23,24,25,26,27,28,29,30,31,32,33,34,35,36,37,38,39,40,41,42,43,44,45,46,47,48,49,50,52,54,56,58,60,62,64,66,68,70,73,76,79,82,85},{0,6,11,16,21,25,29,32,35,38,40,42,44,46,48,50,51,52,53,54,55,56,57,58,59,60,61,62,63,64,65,66,67,68,69,70,71,72,73,74,75,76,77,78,79,80,81,82,83,84,85,86,87,88,89,90,91,92,93,94,95,96,97,98,99,100})</f>
        <v>75</v>
      </c>
      <c r="J5" s="5">
        <f>P5</f>
        <v>14.06</v>
      </c>
      <c r="K5" s="2">
        <f>LOOKUP(J5,{0,5,6.3,6.36,6.42,6.48,6.54,7,7.06,7.12,7.18,7.24,7.3,7.36,7.42,7.48,7.54,8,8.06,8.12,8.18,8.24,8.3,8.36,8.42,8.48,8.54,9,9.06,9.12,9.18,9.24,9.3,9.36,9.42,9.48,9.54,10,10.08,10.16,10.24,10.32,10.4,10.48,10.56,11.04,11.12,11.2,11.28,11.36,11.44,11.52,12,12.08,12.16,12.24,12.32,12.4,12.48,12.56,13.04,13.12,13.2,13.3,13.4,13.5,14,14.1,14.2,14.3,14.4,14.5,15,15.1,15.2,15.3,15.4,15.5,16,16.15,16.3,16.45,17,17.15,17.3,17.45,18,18.2,18.4,19,19.2,19.4,20,20.2,20.4,21,21.25,21.5,22.2,22.5,23.2,24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36</v>
      </c>
      <c r="L5" s="2">
        <f>SUM(G5,I5,K5)</f>
        <v>111</v>
      </c>
      <c r="M5" s="2">
        <v>2</v>
      </c>
      <c r="N5" s="3" t="str">
        <f>B5</f>
        <v>Воеводина Полина</v>
      </c>
      <c r="O5" s="1">
        <f>E5</f>
        <v>67</v>
      </c>
      <c r="P5" s="2">
        <v>14.06</v>
      </c>
    </row>
    <row r="6" spans="1:16">
      <c r="A6" s="2">
        <f>M6</f>
        <v>3</v>
      </c>
      <c r="B6" s="3" t="s">
        <v>45</v>
      </c>
      <c r="C6" s="4">
        <v>13</v>
      </c>
      <c r="D6" s="1" t="s">
        <v>20</v>
      </c>
      <c r="E6" s="1">
        <v>29</v>
      </c>
      <c r="F6" s="2">
        <v>0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0</v>
      </c>
      <c r="H6" s="2">
        <v>8</v>
      </c>
      <c r="I6" s="2">
        <f>LOOKUP(H6,{0,1,2,3,4,5,6,7,8,9,10,11,12,13,14,15,16,17,18,19,20,21,22,23,24,25,26,27,28,29,30,31,32,33,34,35,36,37,38,39,40,41,42,43,44,45,46,47,48,49,50,52,54,56,58,60,62,64,66,68,70,73,76,79,82,85},{0,6,11,16,21,25,29,32,35,38,40,42,44,46,48,50,51,52,53,54,55,56,57,58,59,60,61,62,63,64,65,66,67,68,69,70,71,72,73,74,75,76,77,78,79,80,81,82,83,84,85,86,87,88,89,90,91,92,93,94,95,96,97,98,99,100})</f>
        <v>35</v>
      </c>
      <c r="J6" s="5">
        <f>P6</f>
        <v>13.41</v>
      </c>
      <c r="K6" s="2">
        <f>LOOKUP(J6,{0,5,6.3,6.36,6.42,6.48,6.54,7,7.06,7.12,7.18,7.24,7.3,7.36,7.42,7.48,7.54,8,8.06,8.12,8.18,8.24,8.3,8.36,8.42,8.48,8.54,9,9.06,9.12,9.18,9.24,9.3,9.36,9.42,9.48,9.54,10,10.08,10.16,10.24,10.32,10.4,10.48,10.56,11.04,11.12,11.2,11.28,11.36,11.44,11.52,12,12.08,12.16,12.24,12.32,12.4,12.48,12.56,13.04,13.12,13.2,13.3,13.4,13.5,14,14.1,14.2,14.3,14.4,14.5,15,15.1,15.2,15.3,15.4,15.5,16,16.15,16.3,16.45,17,17.15,17.3,17.45,18,18.2,18.4,19,19.2,19.4,20,20.2,20.4,21,21.25,21.5,22.2,22.5,23.2,24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38</v>
      </c>
      <c r="L6" s="2">
        <f>SUM(G6,I6,K6)</f>
        <v>73</v>
      </c>
      <c r="M6" s="2">
        <v>3</v>
      </c>
      <c r="N6" s="3" t="str">
        <f>B6</f>
        <v>Пакулина Алёна</v>
      </c>
      <c r="O6" s="1">
        <f>E6</f>
        <v>29</v>
      </c>
      <c r="P6" s="2">
        <v>13.41</v>
      </c>
    </row>
  </sheetData>
  <autoFilter ref="L1:L26"/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7"/>
  <sheetViews>
    <sheetView workbookViewId="0">
      <selection activeCell="M4" sqref="M4:M7"/>
    </sheetView>
  </sheetViews>
  <sheetFormatPr defaultRowHeight="15"/>
  <cols>
    <col min="1" max="1" width="4.5703125" customWidth="1"/>
    <col min="2" max="2" width="23.28515625" customWidth="1"/>
    <col min="4" max="4" width="12.85546875" customWidth="1"/>
    <col min="5" max="5" width="7.7109375" customWidth="1"/>
    <col min="13" max="13" width="4.28515625" customWidth="1"/>
    <col min="14" max="14" width="32.42578125" customWidth="1"/>
    <col min="15" max="15" width="8.42578125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10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>
      <c r="A4" s="2">
        <f>M4</f>
        <v>1</v>
      </c>
      <c r="B4" s="6" t="s">
        <v>59</v>
      </c>
      <c r="C4" s="7">
        <v>13</v>
      </c>
      <c r="D4" s="2" t="s">
        <v>28</v>
      </c>
      <c r="E4" s="2">
        <v>22</v>
      </c>
      <c r="F4" s="2">
        <v>33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66</v>
      </c>
      <c r="H4" s="2">
        <v>9</v>
      </c>
      <c r="I4" s="2">
        <f>LOOKUP(H4,{0,1,2,3,4,5,6,7,8,9,10,11,12,13,14,15,16,17,18,19,20,21,22,23,24,25,26,27,28,29,30,31,32,33},{0,6,11,16,21,26,30,34,38,41,44,47,50,53,56,59,62,65,68,71,74,76,78,80,82,84,86,88,90,92,94,96,98,100})</f>
        <v>41</v>
      </c>
      <c r="J4" s="5">
        <f>P4-1</f>
        <v>9.18</v>
      </c>
      <c r="K4" s="2">
        <f>LOOKUP(J4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66</v>
      </c>
      <c r="L4" s="2">
        <f>SUM(G4,I4,K4)</f>
        <v>173</v>
      </c>
      <c r="M4" s="2">
        <v>1</v>
      </c>
      <c r="N4" s="3" t="str">
        <f>B4</f>
        <v>Кочнев Кирил</v>
      </c>
      <c r="O4" s="1">
        <f>E4</f>
        <v>22</v>
      </c>
      <c r="P4" s="2">
        <v>10.18</v>
      </c>
    </row>
    <row r="5" spans="1:16">
      <c r="A5" s="2">
        <f>M5</f>
        <v>2</v>
      </c>
      <c r="B5" s="6" t="s">
        <v>58</v>
      </c>
      <c r="C5" s="7">
        <v>13</v>
      </c>
      <c r="D5" s="2" t="s">
        <v>28</v>
      </c>
      <c r="E5" s="2">
        <v>49</v>
      </c>
      <c r="F5" s="2">
        <v>25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50</v>
      </c>
      <c r="H5" s="2">
        <v>3</v>
      </c>
      <c r="I5" s="2">
        <f>LOOKUP(H5,{0,1,2,3,4,5,6,7,8,9,10,11,12,13,14,15,16,17,18,19,20,21,22,23,24,25,26,27,28,29,30,31,32,33},{0,6,11,16,21,26,30,34,38,41,44,47,50,53,56,59,62,65,68,71,74,76,78,80,82,84,86,88,90,92,94,96,98,100})</f>
        <v>16</v>
      </c>
      <c r="J5" s="5">
        <f>P5-1</f>
        <v>13</v>
      </c>
      <c r="K5" s="2">
        <f>LOOKUP(J5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38</v>
      </c>
      <c r="L5" s="2">
        <f>SUM(G5,I5,K5)</f>
        <v>104</v>
      </c>
      <c r="M5" s="2">
        <v>2</v>
      </c>
      <c r="N5" s="3" t="str">
        <f>B5</f>
        <v>Крутаков Тимофей</v>
      </c>
      <c r="O5" s="1">
        <f>E5</f>
        <v>49</v>
      </c>
      <c r="P5" s="2">
        <v>14</v>
      </c>
    </row>
    <row r="6" spans="1:16">
      <c r="A6" s="2">
        <f>M6</f>
        <v>3</v>
      </c>
      <c r="B6" s="6" t="s">
        <v>76</v>
      </c>
      <c r="C6" s="7">
        <v>12</v>
      </c>
      <c r="D6" s="2" t="s">
        <v>28</v>
      </c>
      <c r="E6" s="2">
        <v>74</v>
      </c>
      <c r="F6" s="2">
        <v>6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12</v>
      </c>
      <c r="H6" s="2">
        <v>10</v>
      </c>
      <c r="I6" s="2">
        <f>LOOKUP(H6,{0,1,2,3,4,5,6,7,8,9,10,11,12,13,14,15,16,17,18,19,20,21,22,23,24,25,26,27,28,29,30,31,32,33},{0,6,11,16,21,26,30,34,38,41,44,47,50,53,56,59,62,65,68,71,74,76,78,80,82,84,86,88,90,92,94,96,98,100})</f>
        <v>44</v>
      </c>
      <c r="J6" s="5">
        <f>P6-1</f>
        <v>14.18</v>
      </c>
      <c r="K6" s="2">
        <f>LOOKUP(J6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28</v>
      </c>
      <c r="L6" s="2">
        <f>SUM(G6,I6,K6)</f>
        <v>84</v>
      </c>
      <c r="M6" s="2">
        <v>3</v>
      </c>
      <c r="N6" s="3" t="str">
        <f>B6</f>
        <v>Примакович Евгений</v>
      </c>
      <c r="O6" s="1">
        <f>E6</f>
        <v>74</v>
      </c>
      <c r="P6" s="2">
        <v>15.18</v>
      </c>
    </row>
    <row r="7" spans="1:16">
      <c r="A7" s="2">
        <f>M7</f>
        <v>4</v>
      </c>
      <c r="B7" s="3" t="s">
        <v>29</v>
      </c>
      <c r="C7" s="4">
        <v>12</v>
      </c>
      <c r="D7" s="8" t="s">
        <v>20</v>
      </c>
      <c r="E7" s="8">
        <v>62</v>
      </c>
      <c r="F7" s="2">
        <v>10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20</v>
      </c>
      <c r="H7" s="2">
        <v>2</v>
      </c>
      <c r="I7" s="2">
        <f>LOOKUP(H7,{0,1,2,3,4,5,6,7,8,9,10,11,12,13,14,15,16,17,18,19,20,21,22,23,24,25,26,27,28,29,30,31,32,33},{0,6,11,16,21,26,30,34,38,41,44,47,50,53,56,59,62,65,68,71,74,76,78,80,82,84,86,88,90,92,94,96,98,100})</f>
        <v>11</v>
      </c>
      <c r="J7" s="5">
        <f>P7-1</f>
        <v>16.38</v>
      </c>
      <c r="K7" s="2">
        <f>LOOKUP(J7,{-1,5,6,6.05,6.1,6.15,6.2,6.25,6.3,6.35,6.4,6.45,6.5,6.56,7.02,7.08,7.14,7.2,7.26,7.32,7.38,7.44,7.5,7.56,8.02,8.08,8.14,8.2,8.26,8.32,8.38,8.44,8.5,8.57,9.04,9.11,9.18,9.25,9.32,9.39,9.46,9.53,10,10.08,10.16,10.24,10.32,10.4,10.48,10.56,11.04,11.12,11.2,11.28,11.36,11.44,11.52,12,12.08,12.16,12.24,12.32,12.4,12.48,12.56,13.04,13.12,13.2,13.28,13.36,13.44,13.52,14,14.08,14.16,14.24,14.32,14.4,14.48,14.56,15.04,15.12,15.2,15.3,15.4,15.5,16,16.1,16.2,16.3,16.4,16.5,17,17.15,17.3,17.45,18,18.2,18.4,19,19.3,20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13</v>
      </c>
      <c r="L7" s="2">
        <f>SUM(G7,I7,K7)</f>
        <v>44</v>
      </c>
      <c r="M7" s="2">
        <v>4</v>
      </c>
      <c r="N7" s="3" t="str">
        <f>B7</f>
        <v>Самиев Александр</v>
      </c>
      <c r="O7" s="1">
        <f>E7</f>
        <v>62</v>
      </c>
      <c r="P7" s="8">
        <v>17.38</v>
      </c>
    </row>
  </sheetData>
  <autoFilter ref="L1:L27"/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"/>
  <sheetViews>
    <sheetView workbookViewId="0">
      <selection activeCell="A5" sqref="A5:P37"/>
    </sheetView>
  </sheetViews>
  <sheetFormatPr defaultRowHeight="15"/>
  <cols>
    <col min="1" max="1" width="4.5703125" customWidth="1"/>
    <col min="2" max="2" width="21.5703125" customWidth="1"/>
    <col min="3" max="3" width="7.140625" customWidth="1"/>
    <col min="4" max="4" width="14" customWidth="1"/>
    <col min="5" max="5" width="8.7109375" customWidth="1"/>
    <col min="13" max="13" width="4.5703125" customWidth="1"/>
    <col min="14" max="14" width="29.85546875" customWidth="1"/>
    <col min="15" max="15" width="8.85546875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11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>
      <c r="A4" s="2">
        <f>M4</f>
        <v>1</v>
      </c>
      <c r="B4" s="3" t="s">
        <v>32</v>
      </c>
      <c r="C4" s="4">
        <v>14</v>
      </c>
      <c r="D4" s="1" t="s">
        <v>33</v>
      </c>
      <c r="E4" s="1">
        <v>57</v>
      </c>
      <c r="F4" s="2">
        <v>39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78</v>
      </c>
      <c r="H4" s="2">
        <v>30</v>
      </c>
      <c r="I4" s="2">
        <f>LOOKUP(H4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60</v>
      </c>
      <c r="J4" s="5">
        <f>P4-2</f>
        <v>13.01</v>
      </c>
      <c r="K4" s="2">
        <f>LOOKUP(J4,{-2,7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64</v>
      </c>
      <c r="L4" s="2">
        <f t="shared" ref="L4" si="0">SUM(G4,I4,K4)</f>
        <v>202</v>
      </c>
      <c r="M4" s="2">
        <v>1</v>
      </c>
      <c r="N4" s="3" t="str">
        <f>B4</f>
        <v>Чуйко Кристина</v>
      </c>
      <c r="O4" s="1">
        <f>E4</f>
        <v>57</v>
      </c>
      <c r="P4" s="1">
        <v>15.01</v>
      </c>
    </row>
  </sheetData>
  <autoFilter ref="L1:L27"/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activeCell="M4" sqref="M4:M11"/>
    </sheetView>
  </sheetViews>
  <sheetFormatPr defaultRowHeight="15"/>
  <cols>
    <col min="1" max="1" width="4.42578125" customWidth="1"/>
    <col min="2" max="2" width="20.140625" customWidth="1"/>
    <col min="3" max="3" width="7.7109375" customWidth="1"/>
    <col min="4" max="4" width="11.85546875" customWidth="1"/>
    <col min="5" max="5" width="8.42578125" customWidth="1"/>
    <col min="13" max="13" width="4.42578125" customWidth="1"/>
    <col min="14" max="14" width="35.7109375" customWidth="1"/>
    <col min="15" max="15" width="6.85546875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11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>
      <c r="A4" s="2">
        <f t="shared" ref="A4:A11" si="0">M4</f>
        <v>1</v>
      </c>
      <c r="B4" s="6" t="s">
        <v>38</v>
      </c>
      <c r="C4" s="7">
        <v>15</v>
      </c>
      <c r="D4" s="2" t="s">
        <v>20</v>
      </c>
      <c r="E4" s="2">
        <v>97</v>
      </c>
      <c r="F4" s="2">
        <v>32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64</v>
      </c>
      <c r="H4" s="2">
        <v>21</v>
      </c>
      <c r="I4" s="2">
        <f>LOOKUP(H4,{0,1,2,3,4,5,6,7,8,9,10,11,12,13,14,15,16,17,18,19,20,21,22,23,24,25,26,27,28,29,30,31,32,33,34,35,36,37,38,39,40},{0,5,10,14,18,22,26,29,32,35,38,41,44,46,48,50,52,54,56,58,60,62,64,66,68,70,72,74,76,78,80,82,84,86,88,90,92,94,96,98,100})</f>
        <v>62</v>
      </c>
      <c r="J4" s="5">
        <f>P4-3</f>
        <v>10.050000000000001</v>
      </c>
      <c r="K4" s="2">
        <f>LOOKUP(J4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78</v>
      </c>
      <c r="L4" s="2">
        <f t="shared" ref="L4:L11" si="1">SUM(G4,I4,K4)</f>
        <v>204</v>
      </c>
      <c r="M4" s="2">
        <v>1</v>
      </c>
      <c r="N4" s="3" t="str">
        <f t="shared" ref="N4:N11" si="2">B4</f>
        <v>Захаров Дмитрий</v>
      </c>
      <c r="O4" s="1">
        <f t="shared" ref="O4:O11" si="3">E4</f>
        <v>97</v>
      </c>
      <c r="P4" s="2">
        <v>13.05</v>
      </c>
    </row>
    <row r="5" spans="1:16">
      <c r="A5" s="2">
        <f t="shared" si="0"/>
        <v>2</v>
      </c>
      <c r="B5" s="6" t="s">
        <v>57</v>
      </c>
      <c r="C5" s="7">
        <v>15</v>
      </c>
      <c r="D5" s="2" t="s">
        <v>35</v>
      </c>
      <c r="E5" s="2">
        <v>13</v>
      </c>
      <c r="F5" s="2">
        <v>23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46</v>
      </c>
      <c r="H5" s="2">
        <v>27</v>
      </c>
      <c r="I5" s="2">
        <f>LOOKUP(H5,{0,1,2,3,4,5,6,7,8,9,10,11,12,13,14,15,16,17,18,19,20,21,22,23,24,25,26,27,28,29,30,31,32,33,34,35,36,37,38,39,40},{0,5,10,14,18,22,26,29,32,35,38,41,44,46,48,50,52,54,56,58,60,62,64,66,68,70,72,74,76,78,80,82,84,86,88,90,92,94,96,98,100})</f>
        <v>74</v>
      </c>
      <c r="J5" s="5">
        <v>11.07</v>
      </c>
      <c r="K5" s="2">
        <f>LOOKUP(J5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68</v>
      </c>
      <c r="L5" s="2">
        <f t="shared" si="1"/>
        <v>188</v>
      </c>
      <c r="M5" s="2">
        <v>2</v>
      </c>
      <c r="N5" s="3" t="str">
        <f t="shared" si="2"/>
        <v>Гелетко Денис</v>
      </c>
      <c r="O5" s="1">
        <f t="shared" si="3"/>
        <v>13</v>
      </c>
      <c r="P5" s="2"/>
    </row>
    <row r="6" spans="1:16">
      <c r="A6" s="2">
        <f t="shared" si="0"/>
        <v>3</v>
      </c>
      <c r="B6" s="6" t="s">
        <v>63</v>
      </c>
      <c r="C6" s="7">
        <v>14</v>
      </c>
      <c r="D6" s="2" t="s">
        <v>28</v>
      </c>
      <c r="E6" s="2">
        <v>1</v>
      </c>
      <c r="F6" s="2">
        <v>36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72</v>
      </c>
      <c r="H6" s="2">
        <v>20</v>
      </c>
      <c r="I6" s="2">
        <f>LOOKUP(H6,{0,1,2,3,4,5,6,7,8,9,10,11,12,13,14,15,16,17,18,19,20,21,22,23,24,25,26,27,28,29,30,31,32,33,34,35,36,37,38,39,40},{0,5,10,14,18,22,26,29,32,35,38,41,44,46,48,50,52,54,56,58,60,62,64,66,68,70,72,74,76,78,80,82,84,86,88,90,92,94,96,98,100})</f>
        <v>60</v>
      </c>
      <c r="J6" s="5">
        <f>P6-3</f>
        <v>14.170000000000002</v>
      </c>
      <c r="K6" s="2">
        <f>LOOKUP(J6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45</v>
      </c>
      <c r="L6" s="2">
        <f t="shared" si="1"/>
        <v>177</v>
      </c>
      <c r="M6" s="2">
        <v>3</v>
      </c>
      <c r="N6" s="3" t="str">
        <f t="shared" si="2"/>
        <v>Ширыкалов Иван</v>
      </c>
      <c r="O6" s="1">
        <f t="shared" si="3"/>
        <v>1</v>
      </c>
      <c r="P6" s="2">
        <v>17.170000000000002</v>
      </c>
    </row>
    <row r="7" spans="1:16">
      <c r="A7" s="2">
        <f t="shared" si="0"/>
        <v>4</v>
      </c>
      <c r="B7" s="6" t="s">
        <v>26</v>
      </c>
      <c r="C7" s="7">
        <v>15</v>
      </c>
      <c r="D7" s="9" t="s">
        <v>21</v>
      </c>
      <c r="E7" s="2">
        <v>52</v>
      </c>
      <c r="F7" s="2">
        <v>25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50</v>
      </c>
      <c r="H7" s="2">
        <v>31</v>
      </c>
      <c r="I7" s="2">
        <f>LOOKUP(H7,{0,1,2,3,4,5,6,7,8,9,10,11,12,13,14,15,16,17,18,19,20,21,22,23,24,25,26,27,28,29,30,31,32,33,34,35,36,37,38,39,40},{0,5,10,14,18,22,26,29,32,35,38,41,44,46,48,50,52,54,56,58,60,62,64,66,68,70,72,74,76,78,80,82,84,86,88,90,92,94,96,98,100})</f>
        <v>82</v>
      </c>
      <c r="J7" s="5">
        <f>P7-3</f>
        <v>16.02</v>
      </c>
      <c r="K7" s="2">
        <f>LOOKUP(J7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35</v>
      </c>
      <c r="L7" s="2">
        <f t="shared" si="1"/>
        <v>167</v>
      </c>
      <c r="M7" s="2">
        <v>4</v>
      </c>
      <c r="N7" s="3" t="str">
        <f t="shared" si="2"/>
        <v>Иферблюс Даниил</v>
      </c>
      <c r="O7" s="1">
        <f t="shared" si="3"/>
        <v>52</v>
      </c>
      <c r="P7" s="2">
        <v>19.02</v>
      </c>
    </row>
    <row r="8" spans="1:16">
      <c r="A8" s="2">
        <f t="shared" si="0"/>
        <v>5</v>
      </c>
      <c r="B8" s="6" t="s">
        <v>37</v>
      </c>
      <c r="C8" s="7">
        <v>14</v>
      </c>
      <c r="D8" s="2" t="s">
        <v>20</v>
      </c>
      <c r="E8" s="2">
        <v>73</v>
      </c>
      <c r="F8" s="2">
        <v>23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46</v>
      </c>
      <c r="H8" s="2">
        <v>10</v>
      </c>
      <c r="I8" s="2">
        <f>LOOKUP(H8,{0,1,2,3,4,5,6,7,8,9,10,11,12,13,14,15,16,17,18,19,20,21,22,23,24,25,26,27,28,29,30,31,32,33,34,35,36,37,38,39,40},{0,5,10,14,18,22,26,29,32,35,38,41,44,46,48,50,52,54,56,58,60,62,64,66,68,70,72,74,76,78,80,82,84,86,88,90,92,94,96,98,100})</f>
        <v>38</v>
      </c>
      <c r="J8" s="5">
        <f>P8-3</f>
        <v>13.04</v>
      </c>
      <c r="K8" s="2">
        <f>LOOKUP(J8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52</v>
      </c>
      <c r="L8" s="2">
        <f t="shared" si="1"/>
        <v>136</v>
      </c>
      <c r="M8" s="2">
        <v>5</v>
      </c>
      <c r="N8" s="3" t="str">
        <f t="shared" si="2"/>
        <v>Иванов Даниил</v>
      </c>
      <c r="O8" s="1">
        <f t="shared" si="3"/>
        <v>73</v>
      </c>
      <c r="P8" s="2">
        <v>16.04</v>
      </c>
    </row>
    <row r="9" spans="1:16">
      <c r="A9" s="2">
        <f t="shared" si="0"/>
        <v>6</v>
      </c>
      <c r="B9" s="6" t="s">
        <v>62</v>
      </c>
      <c r="C9" s="7">
        <v>14</v>
      </c>
      <c r="D9" s="2" t="s">
        <v>28</v>
      </c>
      <c r="E9" s="2">
        <v>6</v>
      </c>
      <c r="F9" s="2">
        <v>30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60</v>
      </c>
      <c r="H9" s="2">
        <v>18</v>
      </c>
      <c r="I9" s="2">
        <f>LOOKUP(H9,{0,1,2,3,4,5,6,7,8,9,10,11,12,13,14,15,16,17,18,19,20,21,22,23,24,25,26,27,28,29,30,31,32,33,34,35,36,37,38,39,40},{0,5,10,14,18,22,26,29,32,35,38,41,44,46,48,50,52,54,56,58,60,62,64,66,68,70,72,74,76,78,80,82,84,86,88,90,92,94,96,98,100})</f>
        <v>56</v>
      </c>
      <c r="J9" s="5">
        <f>P9-3</f>
        <v>21.09</v>
      </c>
      <c r="K9" s="2">
        <f>LOOKUP(J9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17</v>
      </c>
      <c r="L9" s="2">
        <f t="shared" si="1"/>
        <v>133</v>
      </c>
      <c r="M9" s="2">
        <v>6</v>
      </c>
      <c r="N9" s="3" t="str">
        <f t="shared" si="2"/>
        <v>Ильиных Георгий</v>
      </c>
      <c r="O9" s="1">
        <f t="shared" si="3"/>
        <v>6</v>
      </c>
      <c r="P9" s="2">
        <v>24.09</v>
      </c>
    </row>
    <row r="10" spans="1:16">
      <c r="A10" s="2">
        <f t="shared" si="0"/>
        <v>7</v>
      </c>
      <c r="B10" s="3" t="s">
        <v>19</v>
      </c>
      <c r="C10" s="4">
        <v>14</v>
      </c>
      <c r="D10" s="9" t="s">
        <v>20</v>
      </c>
      <c r="E10" s="9">
        <v>55</v>
      </c>
      <c r="F10" s="2">
        <v>28</v>
      </c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56</v>
      </c>
      <c r="H10" s="2">
        <v>15</v>
      </c>
      <c r="I10" s="2">
        <f>LOOKUP(H10,{0,1,2,3,4,5,6,7,8,9,10,11,12,13,14,15,16,17,18,19,20,21,22,23,24,25,26,27,28,29,30,31,32,33,34,35,36,37,38,39,40},{0,5,10,14,18,22,26,29,32,35,38,41,44,46,48,50,52,54,56,58,60,62,64,66,68,70,72,74,76,78,80,82,84,86,88,90,92,94,96,98,100})</f>
        <v>50</v>
      </c>
      <c r="J10" s="5">
        <f>P10-3</f>
        <v>19.32</v>
      </c>
      <c r="K10" s="2">
        <f>LOOKUP(J10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22</v>
      </c>
      <c r="L10" s="2">
        <f t="shared" si="1"/>
        <v>128</v>
      </c>
      <c r="M10" s="2">
        <v>7</v>
      </c>
      <c r="N10" s="3" t="str">
        <f t="shared" si="2"/>
        <v>Иванов Максим</v>
      </c>
      <c r="O10" s="1">
        <f t="shared" si="3"/>
        <v>55</v>
      </c>
      <c r="P10" s="9">
        <v>22.32</v>
      </c>
    </row>
    <row r="11" spans="1:16">
      <c r="A11" s="2">
        <f t="shared" si="0"/>
        <v>8</v>
      </c>
      <c r="B11" s="6" t="s">
        <v>75</v>
      </c>
      <c r="C11" s="7">
        <v>15</v>
      </c>
      <c r="D11" s="2" t="s">
        <v>28</v>
      </c>
      <c r="E11" s="2">
        <v>82</v>
      </c>
      <c r="F11" s="2">
        <v>28</v>
      </c>
      <c r="G11" s="2">
        <f>LOOKUP(F11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0,2,4,6,8,10,12,14,16,18,20,22,24,26,28,30,32,34,36,38,40,42,44,46,48,50,52,54,56,58,60,62,64,66,68,70,72,74,76,78,80,82,84,86,88,90,92,94,96,100,100})</f>
        <v>56</v>
      </c>
      <c r="H11" s="2">
        <v>9</v>
      </c>
      <c r="I11" s="2">
        <f>LOOKUP(H11,{0,1,2,3,4,5,6,7,8,9,10,11,12,13,14,15,16,17,18,19,20,21,22,23,24,25,26,27,28,29,30,31,32,33,34,35,36,37,38,39,40},{0,5,10,14,18,22,26,29,32,35,38,41,44,46,48,50,52,54,56,58,60,62,64,66,68,70,72,74,76,78,80,82,84,86,88,90,92,94,96,98,100})</f>
        <v>35</v>
      </c>
      <c r="J11" s="5" t="s">
        <v>77</v>
      </c>
      <c r="K11" s="2" t="e">
        <f>LOOKUP(J11,{-3,6,8,8.05,8.1,8.15,8.2,8.25,8.3,8.35,8.4,8.45,8.5,8.56,9.02,9.08,9.14,9.2,9.26,9.32,9.38,9.44,9.5,9.56,10.02,10.08,10.14,10.2,10.26,10.32,10.38,10.44,10.5,10.57,11.04,11.11,11.18,11.25,11.32,11.39,11.46,11.53,12,12.08,12.16,12.24,12.32,12.4,12.48,12.56,13.04,13.12,13.2,13.3,13.4,13.5,14,14.1,14.2,14.3,14.4,14.5,15,15.12,15.24,15.36,15.48,16,16.12,16.24,16.36,16.48,17,17.15,17.3,17.45,18,18.2,18.4,19,19.2,19.4,20,20.2,20.4,21,21.2,21.45,22.1,22.35,23,23.3,24,24.3,25,25.4,26.2,27,27.4,28.2,29.1,30},{0,100,100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#N/A</v>
      </c>
      <c r="L11" s="2" t="e">
        <f t="shared" si="1"/>
        <v>#N/A</v>
      </c>
      <c r="M11" s="2">
        <v>8</v>
      </c>
      <c r="N11" s="3" t="str">
        <f t="shared" si="2"/>
        <v>Булдаков Савелий</v>
      </c>
      <c r="O11" s="1">
        <f t="shared" si="3"/>
        <v>82</v>
      </c>
      <c r="P11" s="2"/>
    </row>
  </sheetData>
  <autoFilter ref="L1:L11">
    <sortState ref="A6:P37">
      <sortCondition descending="1" ref="L1:L27"/>
    </sortState>
  </autoFilter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N13" sqref="N13"/>
    </sheetView>
  </sheetViews>
  <sheetFormatPr defaultRowHeight="15"/>
  <cols>
    <col min="1" max="1" width="4.42578125" customWidth="1"/>
    <col min="2" max="2" width="19.140625" customWidth="1"/>
    <col min="3" max="3" width="7.85546875" customWidth="1"/>
    <col min="4" max="4" width="12.42578125" customWidth="1"/>
    <col min="5" max="5" width="8.140625" customWidth="1"/>
    <col min="13" max="13" width="4.85546875" customWidth="1"/>
    <col min="14" max="14" width="32" customWidth="1"/>
    <col min="15" max="15" width="10.28515625" customWidth="1"/>
  </cols>
  <sheetData>
    <row r="1" spans="1:16" ht="15" customHeight="1">
      <c r="A1" s="12" t="s">
        <v>0</v>
      </c>
      <c r="B1" s="12" t="s">
        <v>1</v>
      </c>
      <c r="C1" s="12" t="s">
        <v>14</v>
      </c>
      <c r="D1" s="12" t="s">
        <v>2</v>
      </c>
      <c r="E1" s="12" t="s">
        <v>16</v>
      </c>
      <c r="F1" s="12" t="s">
        <v>3</v>
      </c>
      <c r="G1" s="12"/>
      <c r="H1" s="12"/>
      <c r="I1" s="12"/>
      <c r="J1" s="12"/>
      <c r="K1" s="12"/>
      <c r="L1" s="12" t="s">
        <v>4</v>
      </c>
      <c r="M1" s="12" t="s">
        <v>0</v>
      </c>
      <c r="N1" s="12" t="s">
        <v>1</v>
      </c>
      <c r="O1" s="12" t="s">
        <v>16</v>
      </c>
      <c r="P1" s="12" t="s">
        <v>15</v>
      </c>
    </row>
    <row r="2" spans="1:16">
      <c r="A2" s="12"/>
      <c r="B2" s="12"/>
      <c r="C2" s="12"/>
      <c r="D2" s="12"/>
      <c r="E2" s="12"/>
      <c r="F2" s="12" t="s">
        <v>5</v>
      </c>
      <c r="G2" s="12"/>
      <c r="H2" s="12" t="s">
        <v>6</v>
      </c>
      <c r="I2" s="12"/>
      <c r="J2" s="12" t="s">
        <v>11</v>
      </c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12"/>
      <c r="M3" s="12"/>
      <c r="N3" s="12"/>
      <c r="O3" s="12"/>
      <c r="P3" s="12"/>
    </row>
    <row r="4" spans="1:16">
      <c r="A4" s="2">
        <f t="shared" ref="A4:A10" si="0">M4</f>
        <v>1</v>
      </c>
      <c r="B4" s="3" t="s">
        <v>30</v>
      </c>
      <c r="C4" s="4">
        <v>17</v>
      </c>
      <c r="D4" s="1" t="s">
        <v>20</v>
      </c>
      <c r="E4" s="1">
        <v>19</v>
      </c>
      <c r="F4" s="2">
        <v>34</v>
      </c>
      <c r="G4" s="2">
        <f>LOOKUP(F4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68</v>
      </c>
      <c r="H4" s="2">
        <v>45</v>
      </c>
      <c r="I4" s="2">
        <f>LOOKUP(H4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75</v>
      </c>
      <c r="J4" s="5">
        <f>P4-4</f>
        <v>13.09</v>
      </c>
      <c r="K4" s="2">
        <f>LOOKUP(J4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63</v>
      </c>
      <c r="L4" s="2">
        <f t="shared" ref="L4:L10" si="1">SUM(G4,I4,K4)</f>
        <v>206</v>
      </c>
      <c r="M4" s="2">
        <v>1</v>
      </c>
      <c r="N4" s="3" t="str">
        <f t="shared" ref="N4:N10" si="2">B4</f>
        <v>Потапова Юлия</v>
      </c>
      <c r="O4" s="1">
        <f t="shared" ref="O4:O10" si="3">E4</f>
        <v>19</v>
      </c>
      <c r="P4" s="2">
        <v>17.09</v>
      </c>
    </row>
    <row r="5" spans="1:16" ht="16.5" customHeight="1">
      <c r="A5" s="2">
        <f t="shared" si="0"/>
        <v>2</v>
      </c>
      <c r="B5" s="3" t="s">
        <v>68</v>
      </c>
      <c r="C5" s="4">
        <v>17</v>
      </c>
      <c r="D5" s="1" t="s">
        <v>28</v>
      </c>
      <c r="E5" s="1">
        <v>25</v>
      </c>
      <c r="F5" s="2">
        <v>39</v>
      </c>
      <c r="G5" s="2">
        <f>LOOKUP(F5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78</v>
      </c>
      <c r="H5" s="2">
        <v>58</v>
      </c>
      <c r="I5" s="2">
        <f>LOOKUP(H5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84</v>
      </c>
      <c r="J5" s="5">
        <f>P5-4</f>
        <v>19.23</v>
      </c>
      <c r="K5" s="2">
        <f>LOOKUP(J5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33</v>
      </c>
      <c r="L5" s="2">
        <f t="shared" si="1"/>
        <v>195</v>
      </c>
      <c r="M5" s="2">
        <v>2</v>
      </c>
      <c r="N5" s="3" t="str">
        <f t="shared" si="2"/>
        <v>Чистякова Настя</v>
      </c>
      <c r="O5" s="1">
        <f t="shared" si="3"/>
        <v>25</v>
      </c>
      <c r="P5" s="2">
        <v>23.23</v>
      </c>
    </row>
    <row r="6" spans="1:16" ht="16.5" customHeight="1">
      <c r="A6" s="2">
        <f t="shared" si="0"/>
        <v>3</v>
      </c>
      <c r="B6" s="3" t="s">
        <v>48</v>
      </c>
      <c r="C6" s="4">
        <v>17</v>
      </c>
      <c r="D6" s="1" t="s">
        <v>49</v>
      </c>
      <c r="E6" s="1">
        <v>70</v>
      </c>
      <c r="F6" s="2">
        <v>38</v>
      </c>
      <c r="G6" s="2">
        <f>LOOKUP(F6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76</v>
      </c>
      <c r="H6" s="2">
        <v>50</v>
      </c>
      <c r="I6" s="2">
        <f>LOOKUP(H6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80</v>
      </c>
      <c r="J6" s="5">
        <f>P6-4</f>
        <v>18.03</v>
      </c>
      <c r="K6" s="2">
        <f>LOOKUP(J6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38</v>
      </c>
      <c r="L6" s="2">
        <f t="shared" si="1"/>
        <v>194</v>
      </c>
      <c r="M6" s="2">
        <v>3</v>
      </c>
      <c r="N6" s="3" t="str">
        <f t="shared" si="2"/>
        <v>Денисова Елизавета</v>
      </c>
      <c r="O6" s="1">
        <f t="shared" si="3"/>
        <v>70</v>
      </c>
      <c r="P6" s="2">
        <v>22.03</v>
      </c>
    </row>
    <row r="7" spans="1:16">
      <c r="A7" s="2">
        <f t="shared" si="0"/>
        <v>4</v>
      </c>
      <c r="B7" s="3" t="s">
        <v>50</v>
      </c>
      <c r="C7" s="4">
        <v>16</v>
      </c>
      <c r="D7" s="1" t="s">
        <v>49</v>
      </c>
      <c r="E7" s="1">
        <v>58</v>
      </c>
      <c r="F7" s="2">
        <v>34</v>
      </c>
      <c r="G7" s="2">
        <f>LOOKUP(F7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68</v>
      </c>
      <c r="H7" s="2">
        <v>36</v>
      </c>
      <c r="I7" s="2">
        <f>LOOKUP(H7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66</v>
      </c>
      <c r="J7" s="5">
        <f>P7-4</f>
        <v>15.14</v>
      </c>
      <c r="K7" s="2">
        <f>LOOKUP(J7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50</v>
      </c>
      <c r="L7" s="2">
        <f t="shared" si="1"/>
        <v>184</v>
      </c>
      <c r="M7" s="2">
        <v>4</v>
      </c>
      <c r="N7" s="3" t="str">
        <f t="shared" si="2"/>
        <v>Антропова Галина</v>
      </c>
      <c r="O7" s="1">
        <f t="shared" si="3"/>
        <v>58</v>
      </c>
      <c r="P7" s="2">
        <v>19.14</v>
      </c>
    </row>
    <row r="8" spans="1:16" ht="17.25" customHeight="1">
      <c r="A8" s="2">
        <f t="shared" si="0"/>
        <v>5</v>
      </c>
      <c r="B8" s="3" t="s">
        <v>27</v>
      </c>
      <c r="C8" s="4">
        <v>17</v>
      </c>
      <c r="D8" s="1" t="s">
        <v>28</v>
      </c>
      <c r="E8" s="1">
        <v>34</v>
      </c>
      <c r="F8" s="2">
        <v>39</v>
      </c>
      <c r="G8" s="2">
        <f>LOOKUP(F8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78</v>
      </c>
      <c r="H8" s="2">
        <v>17</v>
      </c>
      <c r="I8" s="2">
        <f>LOOKUP(H8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47</v>
      </c>
      <c r="J8" s="5">
        <f>P8-4</f>
        <v>19</v>
      </c>
      <c r="K8" s="2">
        <f>LOOKUP(J8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34</v>
      </c>
      <c r="L8" s="2">
        <f t="shared" si="1"/>
        <v>159</v>
      </c>
      <c r="M8" s="2">
        <v>5</v>
      </c>
      <c r="N8" s="3" t="str">
        <f t="shared" si="2"/>
        <v>Тетерина Софья</v>
      </c>
      <c r="O8" s="1">
        <f t="shared" si="3"/>
        <v>34</v>
      </c>
      <c r="P8" s="8">
        <v>23</v>
      </c>
    </row>
    <row r="9" spans="1:16">
      <c r="A9" s="2">
        <f t="shared" si="0"/>
        <v>6</v>
      </c>
      <c r="B9" s="3" t="s">
        <v>34</v>
      </c>
      <c r="C9" s="4">
        <v>16</v>
      </c>
      <c r="D9" s="1" t="s">
        <v>35</v>
      </c>
      <c r="E9" s="1">
        <v>15</v>
      </c>
      <c r="F9" s="2">
        <v>29</v>
      </c>
      <c r="G9" s="2">
        <f>LOOKUP(F9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58</v>
      </c>
      <c r="H9" s="2">
        <v>26</v>
      </c>
      <c r="I9" s="2">
        <f>LOOKUP(H9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56</v>
      </c>
      <c r="J9" s="5">
        <v>18.25</v>
      </c>
      <c r="K9" s="2">
        <f>LOOKUP(J9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37</v>
      </c>
      <c r="L9" s="2">
        <f t="shared" si="1"/>
        <v>151</v>
      </c>
      <c r="M9" s="2">
        <v>6</v>
      </c>
      <c r="N9" s="3" t="str">
        <f t="shared" si="2"/>
        <v>Ручинских Диана</v>
      </c>
      <c r="O9" s="1">
        <f t="shared" si="3"/>
        <v>15</v>
      </c>
      <c r="P9" s="2"/>
    </row>
    <row r="10" spans="1:16">
      <c r="A10" s="2">
        <f t="shared" si="0"/>
        <v>7</v>
      </c>
      <c r="B10" s="3" t="s">
        <v>36</v>
      </c>
      <c r="C10" s="4">
        <v>16</v>
      </c>
      <c r="D10" s="1" t="s">
        <v>35</v>
      </c>
      <c r="E10" s="1">
        <v>27</v>
      </c>
      <c r="F10" s="2">
        <v>4</v>
      </c>
      <c r="G10" s="2">
        <f>LOOKUP(F10,{0,1,2,3,4,5,6,7,8,9,10,11,12,13,14,15,16,17,18,19,20,21,22,23,24,25,26,27,28,29,30,31,32,33,34,35,36,37,38,39,40,41,42,43,44,45,46,47,48,49,50},{0,2,4,6,8,10,12,14,16,18,20,22,24,26,28,30,32,34,36,38,40,42,44,46,48,50,52,54,56,58,60,62,64,66,68,70,72,74,76,78,80,82,84,86,88,90,92,94,97,100,100})</f>
        <v>8</v>
      </c>
      <c r="H10" s="2">
        <v>15</v>
      </c>
      <c r="I10" s="2">
        <f>LOOKUP(H10,{0,1,2,3,4,5,6,7,8,9,10,11,12,13,14,15,16,17,18,19,20,21,22,23,24,25,26,27,28,29,30,31,32,33,34,35,36,37,38,39,40,41,42,43,44,45,46,47,48,49,50,52,54,56,58,60,62,64,66,68,70,72,74,76,78,80,83,86,89,92,95},{0,5,9,13,17,21,24,27,30,32,34,36,38,40,42,44,46,47,48,49,50,51,52,53,54,55,56,57,58,59,60,61,62,63,64,65,66,67,68,69,70,71,72,73,74,75,76,77,78,79,80,81,82,83,84,85,86,87,88,89,90,91,92,93,94,95,96,97,98,99,100})</f>
        <v>44</v>
      </c>
      <c r="J10" s="5">
        <v>24.56</v>
      </c>
      <c r="K10" s="2">
        <f>LOOKUP(J10,{-4,9,9.06,9.12,9.18,9.24,9.3,9.36,9.42,9.48,9.54,10,10.06,10.12,10.18,10.24,10.3,10.36,10.42,10.48,10.54,11,11.07,11.14,11.21,11.28,11.35,11.42,11.49,11.56,12.03,12.1,12.18,12.26,12.34,12.42,12.5,12.58,13.06,13.14,13.22,13.3,13.4,13.5,14,14.1,14.2,14.3,14.4,14.5,15,15.1,15.22,15.34,15.47,16,16.15,16.3,16.45,17,17.15,17.3,17.45,18,18.15,18.3,18.45,19,19.15,19.3,19.45,20,20.15,20.3,20.45,21,21.2,21.4,22,22.2,22.4,23,23.25,23.5,24.15,24.4,25.1,25.4,26.1,26.4,27.2,28,28.4,29.2,30.1,31,31.5,32.4,33.4,34.5,36},{0,100,99,98,97,96,95,94,93,92,91,90,89,88,87,86,85,84,83,82,81,80,79,78,77,76,75,74,73,72,71,70,69,68,67,66,65,64,63,62,61,60,59,58,57,56,55,54,53,52,51,50,49,48,47,46,45,44,43,42,41,40,39,38,37,36,35,34,33,32,31,30,29,28,27,26,25,24,23,22,21,20,19,18,17,16,15,14,13,12,11,10,9,8,7,6,5,4,3,2,1})</f>
        <v>16</v>
      </c>
      <c r="L10" s="2">
        <f t="shared" si="1"/>
        <v>68</v>
      </c>
      <c r="M10" s="2">
        <v>7</v>
      </c>
      <c r="N10" s="3" t="str">
        <f t="shared" si="2"/>
        <v>Кривошеева  Дарья</v>
      </c>
      <c r="O10" s="1">
        <f t="shared" si="3"/>
        <v>27</v>
      </c>
      <c r="P10" s="2"/>
    </row>
  </sheetData>
  <autoFilter ref="L1:L27"/>
  <mergeCells count="14">
    <mergeCell ref="O1:O3"/>
    <mergeCell ref="P1:P3"/>
    <mergeCell ref="A1:A3"/>
    <mergeCell ref="B1:B3"/>
    <mergeCell ref="C1:C3"/>
    <mergeCell ref="D1:D3"/>
    <mergeCell ref="E1:E3"/>
    <mergeCell ref="L1:L3"/>
    <mergeCell ref="M1:M3"/>
    <mergeCell ref="N1:N3"/>
    <mergeCell ref="F2:G2"/>
    <mergeCell ref="H2:I2"/>
    <mergeCell ref="J2:K2"/>
    <mergeCell ref="F1:K1"/>
  </mergeCells>
  <pageMargins left="0.31496062992125984" right="0.31496062992125984" top="0.3543307086614173" bottom="0.354330708661417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девочки 8-9л.</vt:lpstr>
      <vt:lpstr>мальчики 8-9л.</vt:lpstr>
      <vt:lpstr>девочки 10-11л.</vt:lpstr>
      <vt:lpstr>мальчики 10-11л.</vt:lpstr>
      <vt:lpstr>девочки 12-13л.</vt:lpstr>
      <vt:lpstr>мальчики 12-13л.</vt:lpstr>
      <vt:lpstr>девушки 14-15л.</vt:lpstr>
      <vt:lpstr>юноши 14-15л.</vt:lpstr>
      <vt:lpstr>девушки 16-17л.</vt:lpstr>
      <vt:lpstr>юноши 16-17л.</vt:lpstr>
      <vt:lpstr>женщины 18л. и старше</vt:lpstr>
      <vt:lpstr>мужчины 18л. и старше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2018-03-04T16:25:57Z</cp:lastPrinted>
  <dcterms:created xsi:type="dcterms:W3CDTF">2014-03-04T03:35:35Z</dcterms:created>
  <dcterms:modified xsi:type="dcterms:W3CDTF">2019-03-07T05:59:45Z</dcterms:modified>
</cp:coreProperties>
</file>